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3"/>
  <workbookPr codeName="ThisWorkbook"/>
  <mc:AlternateContent xmlns:mc="http://schemas.openxmlformats.org/markup-compatibility/2006">
    <mc:Choice Requires="x15">
      <x15ac:absPath xmlns:x15ac="http://schemas.microsoft.com/office/spreadsheetml/2010/11/ac" url="/Users/admin/Downloads/"/>
    </mc:Choice>
  </mc:AlternateContent>
  <xr:revisionPtr revIDLastSave="0" documentId="13_ncr:1_{C2DE166F-7557-894A-9409-F1153C7E7ACF}" xr6:coauthVersionLast="47" xr6:coauthVersionMax="47" xr10:uidLastSave="{00000000-0000-0000-0000-000000000000}"/>
  <bookViews>
    <workbookView xWindow="1160" yWindow="500" windowWidth="27640" windowHeight="17500" xr2:uid="{00000000-000D-0000-FFFF-FFFF00000000}"/>
  </bookViews>
  <sheets>
    <sheet name="Home" sheetId="1" r:id="rId1"/>
    <sheet name="Table of Contents" sheetId="2" r:id="rId2"/>
    <sheet name="Financial Summary" sheetId="3" r:id="rId3"/>
    <sheet name="Compliance Estimation" sheetId="4" r:id="rId4"/>
    <sheet name="Options &amp; Packs Summary" sheetId="5" r:id="rId5"/>
    <sheet name="Deployment per Database" sheetId="6" r:id="rId6"/>
    <sheet name="Deployment per Host" sheetId="7" r:id="rId7"/>
    <sheet name="Data Guard &amp; RAC" sheetId="8" r:id="rId8"/>
    <sheet name="RAC" sheetId="9" r:id="rId9"/>
    <sheet name="Partitioning" sheetId="10" r:id="rId10"/>
    <sheet name="Advanced Compression" sheetId="11" r:id="rId11"/>
    <sheet name="Advanced Security" sheetId="12" r:id="rId12"/>
    <sheet name="Feature Usage Statistics" sheetId="13" r:id="rId13"/>
    <sheet name="Historical Usage" sheetId="14" r:id="rId14"/>
    <sheet name="Activated Management Packs" sheetId="15" r:id="rId15"/>
    <sheet name="DB Control" sheetId="16" r:id="rId16"/>
    <sheet name="OEM" sheetId="17" r:id="rId17"/>
    <sheet name="Management Packs Usage" sheetId="18" r:id="rId18"/>
    <sheet name="Tuning Pack Tools Usage" sheetId="19" r:id="rId19"/>
    <sheet name="Standby Details" sheetId="20" r:id="rId20"/>
    <sheet name="Baremetal Servers" sheetId="21" r:id="rId21"/>
    <sheet name="Solaris Structure" sheetId="22" r:id="rId22"/>
    <sheet name="LPAR Structure" sheetId="23" r:id="rId23"/>
    <sheet name="Oracle VM Structure" sheetId="24" r:id="rId24"/>
    <sheet name="Oracle VM Migration Log" sheetId="25" r:id="rId25"/>
    <sheet name="VMware Structure" sheetId="26" r:id="rId26"/>
    <sheet name="DRS and Affinity Rules" sheetId="27" r:id="rId27"/>
    <sheet name="Reasons Detailed Information" sheetId="28" r:id="rId28"/>
    <sheet name="Analyzed Data Warnings" sheetId="29" r:id="rId29"/>
    <sheet name="Outputs Processing Details" sheetId="30" r:id="rId30"/>
  </sheets>
  <definedNames>
    <definedName name="_0bd28164131de220aecb4625f7572a56">'Reasons Detailed Information'!$A$63</definedName>
    <definedName name="_0fad9128ce095bdb9521333095219f2c">'Reasons Detailed Information'!$A$42</definedName>
    <definedName name="_1a79c8428392d3945d8cfbc601dc7286">'Reasons Detailed Information'!$A$38</definedName>
    <definedName name="_350acfa7d2b666fcf2c762acdf0f1270">'Reasons Detailed Information'!$A$68</definedName>
    <definedName name="_4789b8006abf89603216c8de8f977f1f">'Reasons Detailed Information'!$A$54</definedName>
    <definedName name="_4cfff002e5b06c942c6275887ef60c37">'Reasons Detailed Information'!$A$32</definedName>
    <definedName name="_5f24cab0e3aedb405d70d33c0684294c">'Reasons Detailed Information'!$A$58</definedName>
    <definedName name="_63d6b349fb1ed0f6fe37307add463fa1">'Reasons Detailed Information'!$A$47</definedName>
    <definedName name="_9b4d2dc0abc1ad32bfdbed3bc2638bb6">'Reasons Detailed Information'!$A$20</definedName>
    <definedName name="_c337271d45aee790a72cb9516d747f89">'Reasons Detailed Information'!$A$6</definedName>
    <definedName name="_da844cd64527ab51090258ddeba14c0f">'Reasons Detailed Information'!$A$27</definedName>
    <definedName name="_e835ea11d575c6f21c28f83153720968">'Reasons Detailed Information'!$A$14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287" i="4" l="1"/>
  <c r="L287" i="4"/>
  <c r="V279" i="4"/>
  <c r="V283" i="4" s="1"/>
  <c r="K25" i="3" s="1"/>
  <c r="U279" i="4"/>
  <c r="U283" i="4" s="1"/>
  <c r="K24" i="3" s="1"/>
  <c r="T279" i="4"/>
  <c r="E23" i="3" s="1"/>
  <c r="S279" i="4"/>
  <c r="S283" i="4" s="1"/>
  <c r="K22" i="3" s="1"/>
  <c r="R279" i="4"/>
  <c r="R283" i="4" s="1"/>
  <c r="K21" i="3" s="1"/>
  <c r="Q279" i="4"/>
  <c r="Q283" i="4" s="1"/>
  <c r="K20" i="3" s="1"/>
  <c r="P279" i="4"/>
  <c r="P283" i="4" s="1"/>
  <c r="K19" i="3" s="1"/>
  <c r="O279" i="4"/>
  <c r="O283" i="4" s="1"/>
  <c r="K16" i="3" s="1"/>
  <c r="N279" i="4"/>
  <c r="N283" i="4" s="1"/>
  <c r="K15" i="3" s="1"/>
  <c r="M279" i="4"/>
  <c r="M283" i="4" s="1"/>
  <c r="K14" i="3" s="1"/>
  <c r="L279" i="4"/>
  <c r="L283" i="4" s="1"/>
  <c r="K13" i="3" s="1"/>
  <c r="K279" i="4"/>
  <c r="K283" i="4" s="1"/>
  <c r="K12" i="3" s="1"/>
  <c r="J279" i="4"/>
  <c r="J283" i="4" s="1"/>
  <c r="K8" i="3" s="1"/>
  <c r="I279" i="4"/>
  <c r="I283" i="4" s="1"/>
  <c r="K9" i="3" s="1"/>
  <c r="V15" i="4"/>
  <c r="U15" i="4"/>
  <c r="T15" i="4"/>
  <c r="S15" i="4"/>
  <c r="R15" i="4"/>
  <c r="Q15" i="4"/>
  <c r="P15" i="4"/>
  <c r="O15" i="4"/>
  <c r="N15" i="4"/>
  <c r="M15" i="4"/>
  <c r="L15" i="4"/>
  <c r="K15" i="4"/>
  <c r="J15" i="4"/>
  <c r="I15" i="4"/>
  <c r="V12" i="4"/>
  <c r="U12" i="4"/>
  <c r="T12" i="4"/>
  <c r="S12" i="4"/>
  <c r="R12" i="4"/>
  <c r="Q12" i="4"/>
  <c r="P12" i="4"/>
  <c r="O12" i="4"/>
  <c r="N12" i="4"/>
  <c r="M12" i="4"/>
  <c r="L12" i="4"/>
  <c r="K12" i="4"/>
  <c r="J12" i="4"/>
  <c r="I12" i="4"/>
  <c r="V11" i="4"/>
  <c r="U11" i="4"/>
  <c r="T11" i="4"/>
  <c r="S11" i="4"/>
  <c r="R11" i="4"/>
  <c r="Q11" i="4"/>
  <c r="P11" i="4"/>
  <c r="O11" i="4"/>
  <c r="N11" i="4"/>
  <c r="M11" i="4"/>
  <c r="L11" i="4"/>
  <c r="K11" i="4"/>
  <c r="J11" i="4"/>
  <c r="I11" i="4"/>
  <c r="V10" i="4"/>
  <c r="U10" i="4"/>
  <c r="T10" i="4"/>
  <c r="S10" i="4"/>
  <c r="R10" i="4"/>
  <c r="Q10" i="4"/>
  <c r="P10" i="4"/>
  <c r="O10" i="4"/>
  <c r="N10" i="4"/>
  <c r="M10" i="4"/>
  <c r="L10" i="4"/>
  <c r="K10" i="4"/>
  <c r="J10" i="4"/>
  <c r="I10" i="4"/>
  <c r="V9" i="4"/>
  <c r="U9" i="4"/>
  <c r="T9" i="4"/>
  <c r="S9" i="4"/>
  <c r="R9" i="4"/>
  <c r="Q9" i="4"/>
  <c r="P9" i="4"/>
  <c r="O9" i="4"/>
  <c r="N9" i="4"/>
  <c r="M9" i="4"/>
  <c r="L9" i="4"/>
  <c r="K9" i="4"/>
  <c r="J9" i="4"/>
  <c r="I9" i="4"/>
  <c r="V8" i="4"/>
  <c r="U8" i="4"/>
  <c r="T8" i="4"/>
  <c r="S8" i="4"/>
  <c r="R8" i="4"/>
  <c r="Q8" i="4"/>
  <c r="P8" i="4"/>
  <c r="O8" i="4"/>
  <c r="N8" i="4"/>
  <c r="M8" i="4"/>
  <c r="L8" i="4"/>
  <c r="K8" i="4"/>
  <c r="J8" i="4"/>
  <c r="I8" i="4"/>
  <c r="H25" i="3"/>
  <c r="G25" i="3"/>
  <c r="E25" i="3"/>
  <c r="H24" i="3"/>
  <c r="G24" i="3"/>
  <c r="H23" i="3"/>
  <c r="G23" i="3"/>
  <c r="H22" i="3"/>
  <c r="G22" i="3"/>
  <c r="H21" i="3"/>
  <c r="G21" i="3"/>
  <c r="H20" i="3"/>
  <c r="G20" i="3"/>
  <c r="H19" i="3"/>
  <c r="G19" i="3"/>
  <c r="E19" i="3"/>
  <c r="H16" i="3"/>
  <c r="G16" i="3"/>
  <c r="E16" i="3"/>
  <c r="H15" i="3"/>
  <c r="G15" i="3"/>
  <c r="E15" i="3"/>
  <c r="H14" i="3"/>
  <c r="G14" i="3"/>
  <c r="H13" i="3"/>
  <c r="G13" i="3"/>
  <c r="H12" i="3"/>
  <c r="G12" i="3"/>
  <c r="H9" i="3"/>
  <c r="G9" i="3"/>
  <c r="H8" i="3"/>
  <c r="G8" i="3"/>
  <c r="L5" i="3"/>
  <c r="S287" i="4" s="1"/>
  <c r="L4" i="3"/>
  <c r="U287" i="4" s="1"/>
  <c r="E22" i="3" l="1"/>
  <c r="E21" i="3"/>
  <c r="E9" i="3"/>
  <c r="N278" i="4"/>
  <c r="D15" i="3" s="1"/>
  <c r="V278" i="4"/>
  <c r="P278" i="4"/>
  <c r="J278" i="4"/>
  <c r="J282" i="4" s="1"/>
  <c r="R278" i="4"/>
  <c r="R282" i="4" s="1"/>
  <c r="O278" i="4"/>
  <c r="O282" i="4" s="1"/>
  <c r="I278" i="4"/>
  <c r="D9" i="3" s="1"/>
  <c r="Q278" i="4"/>
  <c r="K278" i="4"/>
  <c r="K282" i="4" s="1"/>
  <c r="S278" i="4"/>
  <c r="D22" i="3" s="1"/>
  <c r="E20" i="3"/>
  <c r="E13" i="3"/>
  <c r="E8" i="3"/>
  <c r="E12" i="3"/>
  <c r="L278" i="4"/>
  <c r="L282" i="4" s="1"/>
  <c r="T278" i="4"/>
  <c r="D23" i="3" s="1"/>
  <c r="M278" i="4"/>
  <c r="M282" i="4" s="1"/>
  <c r="U278" i="4"/>
  <c r="U282" i="4" s="1"/>
  <c r="D8" i="3"/>
  <c r="D19" i="3"/>
  <c r="P282" i="4"/>
  <c r="D25" i="3"/>
  <c r="V282" i="4"/>
  <c r="D20" i="3"/>
  <c r="Q282" i="4"/>
  <c r="M287" i="4"/>
  <c r="N287" i="4"/>
  <c r="V287" i="4"/>
  <c r="M6" i="3"/>
  <c r="O287" i="4"/>
  <c r="E14" i="3"/>
  <c r="E24" i="3"/>
  <c r="T283" i="4"/>
  <c r="K23" i="3" s="1"/>
  <c r="P287" i="4"/>
  <c r="I287" i="4"/>
  <c r="Q287" i="4"/>
  <c r="J287" i="4"/>
  <c r="R287" i="4"/>
  <c r="K287" i="4"/>
  <c r="D21" i="3" l="1"/>
  <c r="D12" i="3"/>
  <c r="N282" i="4"/>
  <c r="S282" i="4"/>
  <c r="S286" i="4" s="1"/>
  <c r="I282" i="4"/>
  <c r="I286" i="4" s="1"/>
  <c r="D16" i="3"/>
  <c r="D13" i="3"/>
  <c r="D24" i="3"/>
  <c r="D14" i="3"/>
  <c r="T282" i="4"/>
  <c r="K286" i="4"/>
  <c r="J12" i="3"/>
  <c r="J15" i="3"/>
  <c r="N286" i="4"/>
  <c r="J25" i="3"/>
  <c r="V286" i="4"/>
  <c r="J14" i="3"/>
  <c r="M286" i="4"/>
  <c r="J19" i="3"/>
  <c r="P286" i="4"/>
  <c r="J21" i="3"/>
  <c r="R286" i="4"/>
  <c r="J23" i="3"/>
  <c r="T286" i="4"/>
  <c r="J9" i="3"/>
  <c r="Q286" i="4"/>
  <c r="J20" i="3"/>
  <c r="J13" i="3"/>
  <c r="L286" i="4"/>
  <c r="J286" i="4"/>
  <c r="J8" i="3"/>
  <c r="J24" i="3"/>
  <c r="U286" i="4"/>
  <c r="J16" i="3"/>
  <c r="O286" i="4"/>
  <c r="J22" i="3" l="1"/>
  <c r="I288" i="4"/>
  <c r="M288" i="4"/>
  <c r="L288" i="4"/>
  <c r="T288" i="4"/>
  <c r="V288" i="4"/>
  <c r="J288" i="4"/>
  <c r="O288" i="4"/>
  <c r="R288" i="4"/>
  <c r="N288" i="4"/>
  <c r="S288" i="4"/>
  <c r="P288" i="4"/>
  <c r="U288" i="4"/>
  <c r="Q288" i="4"/>
  <c r="K288" i="4"/>
  <c r="K289" i="4" l="1"/>
  <c r="N12" i="3" s="1"/>
  <c r="M12" i="3"/>
  <c r="T289" i="4"/>
  <c r="N23" i="3" s="1"/>
  <c r="M23" i="3"/>
  <c r="R289" i="4"/>
  <c r="N21" i="3" s="1"/>
  <c r="M21" i="3"/>
  <c r="O289" i="4"/>
  <c r="M16" i="3"/>
  <c r="M19" i="3"/>
  <c r="P289" i="4"/>
  <c r="N19" i="3" s="1"/>
  <c r="L289" i="4"/>
  <c r="N13" i="3" s="1"/>
  <c r="M13" i="3"/>
  <c r="U289" i="4"/>
  <c r="N24" i="3" s="1"/>
  <c r="M24" i="3"/>
  <c r="M289" i="4"/>
  <c r="N14" i="3" s="1"/>
  <c r="M14" i="3"/>
  <c r="S289" i="4"/>
  <c r="N22" i="3" s="1"/>
  <c r="M22" i="3"/>
  <c r="J289" i="4"/>
  <c r="M8" i="3"/>
  <c r="M15" i="3"/>
  <c r="N289" i="4"/>
  <c r="N15" i="3" s="1"/>
  <c r="M25" i="3"/>
  <c r="V289" i="4"/>
  <c r="N25" i="3" s="1"/>
  <c r="Q289" i="4"/>
  <c r="N20" i="3" s="1"/>
  <c r="M20" i="3"/>
  <c r="I289" i="4"/>
  <c r="H288" i="4"/>
  <c r="M9" i="3"/>
  <c r="N9" i="3" l="1"/>
  <c r="H289" i="4"/>
  <c r="K290" i="4"/>
  <c r="O12" i="3" s="1"/>
  <c r="V290" i="4"/>
  <c r="O25" i="3" s="1"/>
  <c r="M290" i="4"/>
  <c r="O14" i="3" s="1"/>
  <c r="U290" i="4"/>
  <c r="O24" i="3" s="1"/>
  <c r="N290" i="4"/>
  <c r="O15" i="3" s="1"/>
  <c r="M28" i="3"/>
  <c r="M30" i="3"/>
  <c r="M27" i="3"/>
  <c r="T290" i="4"/>
  <c r="O23" i="3" s="1"/>
  <c r="I290" i="4"/>
  <c r="N16" i="3"/>
  <c r="O290" i="4"/>
  <c r="O16" i="3" s="1"/>
  <c r="S290" i="4"/>
  <c r="O22" i="3" s="1"/>
  <c r="N8" i="3"/>
  <c r="J290" i="4"/>
  <c r="O8" i="3" s="1"/>
  <c r="R290" i="4"/>
  <c r="O21" i="3" s="1"/>
  <c r="L290" i="4"/>
  <c r="O13" i="3" s="1"/>
  <c r="Q290" i="4"/>
  <c r="O20" i="3" s="1"/>
  <c r="P290" i="4"/>
  <c r="O19" i="3" s="1"/>
  <c r="N28" i="3" l="1"/>
  <c r="N30" i="3"/>
  <c r="N27" i="3"/>
  <c r="O9" i="3"/>
  <c r="O28" i="3" s="1"/>
  <c r="H290" i="4"/>
  <c r="O27" i="3" l="1"/>
  <c r="O30" i="3"/>
</calcChain>
</file>

<file path=xl/sharedStrings.xml><?xml version="1.0" encoding="utf-8"?>
<sst xmlns="http://schemas.openxmlformats.org/spreadsheetml/2006/main" count="21789" uniqueCount="3507">
  <si>
    <t>Analysis report by LicenseAudit</t>
  </si>
  <si>
    <t>This report is the outcome of the script analysis based on the data which was uploaded on www.licenseaudit.com</t>
  </si>
  <si>
    <t>Creation date:</t>
  </si>
  <si>
    <t>Friday, 15 April 2022</t>
  </si>
  <si>
    <t>Report name:</t>
  </si>
  <si>
    <t>LicenseAudit Report</t>
  </si>
  <si>
    <t>Navigation</t>
  </si>
  <si>
    <t>The report is grouped in multiple sections for different disciplines. Each section has a different sheet color.</t>
  </si>
  <si>
    <t>1. Report</t>
  </si>
  <si>
    <t>Simulate an audit to create your Effective License Position (ELP), identifying any risks and optimization opportunities.</t>
  </si>
  <si>
    <t>2. Remediate</t>
  </si>
  <si>
    <t>Improve your compliance position. Mitigate any issues and opportunities as identified in the report with your internal IT teams.</t>
  </si>
  <si>
    <t>3. Repeat</t>
  </si>
  <si>
    <t>Never fear an Oracle audit by ensuring compliance.</t>
  </si>
  <si>
    <t>About</t>
  </si>
  <si>
    <t xml:space="preserve">License Audit BV was  initiated by former Oracle LMS auditors with decades of experience in creating Effective License Positions. It is an end-to-end solution providing audit scripts and collection tools, resulting in a granular report identifying licensing risks and opportunities. </t>
  </si>
  <si>
    <t>Disclaimer</t>
  </si>
  <si>
    <t>This report was generated on a best-effort basis, and is solely based on the information you have provided. License Audit and Partners using this information for Oracle clients are not responsible for any omissions, incomplete uploads or inaccuracies in this report.</t>
  </si>
  <si>
    <t>Table of Contents</t>
  </si>
  <si>
    <t>High Level Information</t>
  </si>
  <si>
    <t>Management information (non-technical)</t>
  </si>
  <si>
    <t>Financial Summary</t>
  </si>
  <si>
    <t>Contains short summary about your compliance position and products and options usage</t>
  </si>
  <si>
    <t>Compliance Estimation</t>
  </si>
  <si>
    <t>Contains summary information about your hardware and database options and packs usage, which allows you to understand your current licensing requirements.</t>
  </si>
  <si>
    <t>Database Options &amp; Management Packs</t>
  </si>
  <si>
    <t>Usage evidence of Database Options and Management Pack utilization (if any)</t>
  </si>
  <si>
    <t>Summary Information</t>
  </si>
  <si>
    <t>Options &amp; Packs summary</t>
  </si>
  <si>
    <t>This page lists the number of Oracle Database instances analyzed, as well as the Editions found. The table quantifies the number of Oracle Database Instances at which evidence was found with regard to a feature that must be licensed with a Database Option or Database Management Pack license.</t>
  </si>
  <si>
    <t>Deployment per Database</t>
  </si>
  <si>
    <t>This tab lists the detailed outcome on a database instance level: Each database is included in the Tab. As you scroll to the right, evidence about a feature use is identified. On mouse-over on a result in Excel, additional information is presented.</t>
  </si>
  <si>
    <t>Deployment per Host</t>
  </si>
  <si>
    <t>The information in this table summarizes the Database Deployment information at a HOST level. This is extremely helpful to roll-up the analysis further, for example to a Processor or Cluster level, which is often a pre-requisite to determine the number of licenses required.</t>
  </si>
  <si>
    <t>Database Options Use</t>
  </si>
  <si>
    <t>Advanced Compression</t>
  </si>
  <si>
    <t xml:space="preserve">Oracle Advanced Compression provides a comprehensive set of compression capabilities to help improve performance and reduce storage costs. 
It allows organizations to reduce their overall database storage footprint.					</t>
  </si>
  <si>
    <t>Advanced Security</t>
  </si>
  <si>
    <t>Oracle Advanced Security provides protection for all your sensitive data.
Transparent Data Encryption and Data Redaction help prevent unauthorized access to sensitive information at the application layer, in the operating system, on backup media, and within database exports.</t>
  </si>
  <si>
    <t>Data Guard &amp; RAC</t>
  </si>
  <si>
    <t>This tab contains information about current setup of Data Guard structure in your environment. It shows primary databases and a detailed overview of it's standby database.
Data Guard provides a set of services that create, maintain, manage, and monitor one or more standby databases. Oracle Dataguard is available and included in Oracle Database Enterprise Edition. Active Data Guard is a Database Option for Oracle Database Enterprise Edition. Active Data Guard enables capabilities that extend basic Data Guard functionality, such as Real-Time Query; Automatic Block Repair; Far Sync, Standby Block Change Tracking etcetera.
For this kind of environments all the databases should be licensed equal for all instances in the group, despite of the thing that often evidence can be found only in primary instances.</t>
  </si>
  <si>
    <t>Partitioning</t>
  </si>
  <si>
    <t>Partitioning is powerful functionality that allows tables, indexes, and index-organized tables to be subdivided into smaller pieces, enabling these database objects to be managed and accessed at a finer level of granularity.</t>
  </si>
  <si>
    <t>Feature Usage Statistics</t>
  </si>
  <si>
    <t>From Oracle 10g and onwards, the Oracle database tracks features used. Oracle provide the DBA_FEATURE_USAGE_STATISTICS view for just that purpose. This tab shows information about what features are currently in use according to this view. While some information provide useful circumstantial evidence, it is insufficient for concluding actual license requirements.</t>
  </si>
  <si>
    <t>RAC</t>
  </si>
  <si>
    <t>Oracle Real Application Clusters (RAC) — an option for the Oracle Database which provides software for clustering and high availability in Oracle database environments. Oracle Corporation includes RAC with the Enterprise Edition, provided the nodes are clustered using Oracle Clusterware.</t>
  </si>
  <si>
    <t>Historical Usage</t>
  </si>
  <si>
    <t>From Oracle 10g the database itself tracks what features are being used in database. Oracle provide the DBA_FEATURE_USAGE_STATISTICS view for just that purpose. This tab shows information about what features were used but not at this moment according to this view. While some information provide useful circumstantial evidence, it is insufficient for concluding actual license requirements.</t>
  </si>
  <si>
    <t>Management Pack Use</t>
  </si>
  <si>
    <t>Activated Management Packs</t>
  </si>
  <si>
    <t>This tab contains information about value of the parameter "control_management_pack_access" for each database in your environment, controlling the availability of Oracle's Diagnostics and Tuning Pack. This parameter is available starting from Oracle 11g and set to "DIAGNOSTIC+TUNING" by default. From  version 12C it is set to 'NONE' by default for Standard Edition databases.</t>
  </si>
  <si>
    <t>OEM</t>
  </si>
  <si>
    <t>This tab contains information about activated Management Pack features in the Oracle Enterprise Manager "Database Control 11g", and Oracle Enterprise Manager "Grid / Cloud Control"  (all versons). Oracle Enterprise Manager is the Web-based interface and primary tool for managing an Oracle database. 
It displays all configured targets configured in your OEM with manually activated Management Packs per target.
Keep in mind that Oracle activates all Management Packs for all targets by default. This page only shows activated Management Packs agreed manually by your database adminstrators.</t>
  </si>
  <si>
    <t>Management Packs Usage</t>
  </si>
  <si>
    <t>From Oracle 10g the Oracle database tracks feature use in the DBA_FEATURE_USAGE_STATISTICS view, for just that purpose. This tab shows information about what Management Pack features are (or have been) used. Based on the last usage date provided in that view you can make conclusions about when the particular feature was used.</t>
  </si>
  <si>
    <t>Tuning Pack Tools Usage</t>
  </si>
  <si>
    <t>This tab contains metadata information from Oracle Tuning Pack Tools usage, such as SQL tuning sets and active tasks in database. In the light of latest Oracle's intentions, please note, that even in the case when 'control_management_pack_access' parameter is set to 'NONE' Oracle still actively uses this information in attempt to require a licensing of Tuning Pack.</t>
  </si>
  <si>
    <t>Hardware &amp; Infrastructure</t>
  </si>
  <si>
    <t>Overview of hardware environments and analysis of Oracle Processor quantities.</t>
  </si>
  <si>
    <t>Standby Details</t>
  </si>
  <si>
    <t>This tab contains information about current setup of Data Guard structure in your environment. It shows primary databases and a detailed overview of it's standby database.
Data Guard provides a set of services that create, maintain, manage, and monitor one or more standby databases. Oracle Dataguard is available and included in Oracle Database Enterprise Edition. Active Data Guard is a Database Option for Oracle Database Enterprise Edition. Active Data Guard enables capabilities that extend basic Data Guard functionality, such as Real-Time Query; Automatic Block Repair; Far Sync, Standby Block Change Tracking etcetera.</t>
  </si>
  <si>
    <t>Baremetal Servers</t>
  </si>
  <si>
    <t>This is summary of your hardware infrastructure, based on the provided cpu outputs scripts.</t>
  </si>
  <si>
    <t>VMware Structure</t>
  </si>
  <si>
    <t>This is summary of your VMware hardware infrastructure, based on the provided cpu outputs scripts.</t>
  </si>
  <si>
    <t>DRS and Affinity Rules</t>
  </si>
  <si>
    <t>DRS and Affinity Rules information</t>
  </si>
  <si>
    <t>Solaris Structure</t>
  </si>
  <si>
    <t>Oracle VM Structure</t>
  </si>
  <si>
    <t>Oracle VM Migration Log</t>
  </si>
  <si>
    <t>Information about virtual oracle vm machines migration evidence.</t>
  </si>
  <si>
    <t>LPAR Structure</t>
  </si>
  <si>
    <t>Other</t>
  </si>
  <si>
    <t>Logs, methodology details and completeness checks.</t>
  </si>
  <si>
    <t>Reasons Detailed Information</t>
  </si>
  <si>
    <t>Upon mouse-over actions in the tables of  tab  "Deployment per Database" you see usage information including an Reason Code. This tab contains further relevant information which is of particular interest of License Managers and Database Administrators.</t>
  </si>
  <si>
    <t>Analyzed Data Warnings</t>
  </si>
  <si>
    <t xml:space="preserve">This tab contains warnings about data inconsistencies found in the provided data. Warnings include informative findings, such as outdated settings found in your OEM repository. Please go through them completely to ensure the completeness of your work. </t>
  </si>
  <si>
    <t>Oracle License &amp; Compliance Support.</t>
  </si>
  <si>
    <t>EUR</t>
  </si>
  <si>
    <t>TABLE OF CONTENTS</t>
  </si>
  <si>
    <t>View Oracle's Price List</t>
  </si>
  <si>
    <t>DEPLOYMENT PER DATABASE</t>
  </si>
  <si>
    <t>USD</t>
  </si>
  <si>
    <t>1,00</t>
  </si>
  <si>
    <t>$</t>
  </si>
  <si>
    <t>COMPLIANCE ESTIMATION</t>
  </si>
  <si>
    <t>0,8981</t>
  </si>
  <si>
    <t>€</t>
  </si>
  <si>
    <t>GBP</t>
  </si>
  <si>
    <t>0,7922</t>
  </si>
  <si>
    <t>£</t>
  </si>
  <si>
    <t>Deployment</t>
  </si>
  <si>
    <t>License Quantity</t>
  </si>
  <si>
    <t>Compliance</t>
  </si>
  <si>
    <t>JPY</t>
  </si>
  <si>
    <t>113,5</t>
  </si>
  <si>
    <t>¥</t>
  </si>
  <si>
    <t>Oracle Database</t>
  </si>
  <si>
    <t>-</t>
  </si>
  <si>
    <t>PROC</t>
  </si>
  <si>
    <t>NUP</t>
  </si>
  <si>
    <t>License</t>
  </si>
  <si>
    <t>Support</t>
  </si>
  <si>
    <t>License &amp; Support</t>
  </si>
  <si>
    <t>Standard Edition</t>
  </si>
  <si>
    <t>Enterprise Edition</t>
  </si>
  <si>
    <t>Enterprise Edition Options</t>
  </si>
  <si>
    <t>Active Data Guard</t>
  </si>
  <si>
    <t>Real Application Clusters</t>
  </si>
  <si>
    <t>Database Enterprise Management</t>
  </si>
  <si>
    <t>Diagnostics Pack</t>
  </si>
  <si>
    <t>Tuning Pack</t>
  </si>
  <si>
    <t>Data Masking Pack</t>
  </si>
  <si>
    <t>Change Management Pack</t>
  </si>
  <si>
    <t>Configuration Management Pack</t>
  </si>
  <si>
    <t>Provisioning Pack</t>
  </si>
  <si>
    <t>Lifecycle Management Pack</t>
  </si>
  <si>
    <t>Total List Price</t>
  </si>
  <si>
    <t>Oracle discount percentage</t>
  </si>
  <si>
    <t>Discount</t>
  </si>
  <si>
    <t>Grand NET Total</t>
  </si>
  <si>
    <t>Oracle Processor numbers presented in grey brackets i.e. (8) are presented for information purposes only. They are NOT counted towards the totals.</t>
  </si>
  <si>
    <t>Entity</t>
  </si>
  <si>
    <t>Entity Type</t>
  </si>
  <si>
    <t>Hostname</t>
  </si>
  <si>
    <t>Need License</t>
  </si>
  <si>
    <t>Status</t>
  </si>
  <si>
    <t>Oracle Processors</t>
  </si>
  <si>
    <t>Metric</t>
  </si>
  <si>
    <t>EE</t>
  </si>
  <si>
    <t>SE(1)</t>
  </si>
  <si>
    <t>Change Mgt. Pack</t>
  </si>
  <si>
    <t>Configuration Mgt. Pack</t>
  </si>
  <si>
    <t>Lifecycle Mgt. Pack</t>
  </si>
  <si>
    <t>VMware Licensing Scenarios ---&gt; Select:</t>
  </si>
  <si>
    <t>Scenario: Oracle</t>
  </si>
  <si>
    <t>Prod</t>
  </si>
  <si>
    <t>milky-way.galaxy</t>
  </si>
  <si>
    <t>VMware vCenter</t>
  </si>
  <si>
    <t>yes</t>
  </si>
  <si>
    <t>milky-way.galaxy_Gliese-Cluster</t>
  </si>
  <si>
    <t>VMware Cluster</t>
  </si>
  <si>
    <t>Gliese-Cluster</t>
  </si>
  <si>
    <t>milky-way.galaxy_Kepler-Cluster</t>
  </si>
  <si>
    <t>Kepler-Cluster</t>
  </si>
  <si>
    <t>milky-way.galaxy_OGLE-Cluster</t>
  </si>
  <si>
    <t>OGLE-Cluster</t>
  </si>
  <si>
    <t>milky-way.galaxy_Pegasi-Cluster</t>
  </si>
  <si>
    <t>Pegasi-Cluster</t>
  </si>
  <si>
    <t>milky-way.galaxy_Pegasi-Cluster_esx01.local</t>
  </si>
  <si>
    <t>ESXI Host</t>
  </si>
  <si>
    <t>esx01.local</t>
  </si>
  <si>
    <t>milky-way.galaxy_Pegasi-Cluster_esx01.local_caelum-2.local</t>
  </si>
  <si>
    <t>VMware VM</t>
  </si>
  <si>
    <t>caelum-2.local</t>
  </si>
  <si>
    <t xml:space="preserve"> (24.00) </t>
  </si>
  <si>
    <t>milky-way.galaxy_Solar-Cluster</t>
  </si>
  <si>
    <t>Solar-Cluster</t>
  </si>
  <si>
    <t>milky-way.galaxy_Solar-Cluster_esx04.local</t>
  </si>
  <si>
    <t>esx04.local</t>
  </si>
  <si>
    <t>milky-way.galaxy_Solar-Cluster_esx04.local_caelum.local</t>
  </si>
  <si>
    <t>caelum.local</t>
  </si>
  <si>
    <t>milky-way.galaxy_Solar-Cluster_esx04.local_caelum-3.local</t>
  </si>
  <si>
    <t>caelum-3.local</t>
  </si>
  <si>
    <t>milky-way.galaxy_Solar-Cluster_esx04.local_camelopardalis.local</t>
  </si>
  <si>
    <t>camelopardalis.local</t>
  </si>
  <si>
    <t>milky-way.galaxy_Solar-Cluster_esx04.local_camelopardalis-2.local</t>
  </si>
  <si>
    <t>camelopardalis-2.local</t>
  </si>
  <si>
    <t xml:space="preserve"> (2) </t>
  </si>
  <si>
    <t>milky-way.galaxy_Solar-Cluster_esx04.local_camelopardalis-3.local</t>
  </si>
  <si>
    <t>camelopardalis-3.local</t>
  </si>
  <si>
    <t>milky-way.galaxy_Solar-Cluster_esx04.local_cancer.local</t>
  </si>
  <si>
    <t>cancer.local</t>
  </si>
  <si>
    <t>milky-way.galaxy_Solar-Cluster_esx04.local_canes-venatici.local</t>
  </si>
  <si>
    <t>canes-venatici.local</t>
  </si>
  <si>
    <t>milky-way.galaxy_Solar-Cluster_esx04.local_canes-venatici-2.local</t>
  </si>
  <si>
    <t>canes-venatici-2.local</t>
  </si>
  <si>
    <t>milky-way.galaxy_Solar-Cluster_esx04.local_canes-venatici-3.local</t>
  </si>
  <si>
    <t>canes-venatici-3.local</t>
  </si>
  <si>
    <t>milky-way.galaxy_Solar-Cluster_esx04.local_canis-major.local</t>
  </si>
  <si>
    <t>canis-major.local</t>
  </si>
  <si>
    <t>milky-way.galaxy_Solar-Cluster_esx04.local_canis-major-2.local</t>
  </si>
  <si>
    <t>canis-major-2.local</t>
  </si>
  <si>
    <t>milky-way.galaxy_Solar-Cluster_esx04.local_canis-major-3.local</t>
  </si>
  <si>
    <t>canis-major-3.local</t>
  </si>
  <si>
    <t>milky-way.galaxy_Solar-Cluster_esx04.local_pegasi-01100.local</t>
  </si>
  <si>
    <t>pegasi-01100.local</t>
  </si>
  <si>
    <t>milky-way.galaxy_Solar-Cluster_esx04.local_pegasi-01101.local</t>
  </si>
  <si>
    <t>pegasi-01101.local</t>
  </si>
  <si>
    <t>milky-way.galaxy_Solar-Cluster_esx04.local_pegasi-01102.local</t>
  </si>
  <si>
    <t>pegasi-01102.local</t>
  </si>
  <si>
    <t>milky-way.galaxy_Solar-Cluster_esx04.local_pegasi-01103.local</t>
  </si>
  <si>
    <t>pegasi-01103.local</t>
  </si>
  <si>
    <t>milky-way.galaxy_Solar-Cluster_esx04.local_lacerta-2.local</t>
  </si>
  <si>
    <t>lacerta-2.local</t>
  </si>
  <si>
    <t>milky-way.galaxy_Solar-Cluster_esx04.local_leo.local</t>
  </si>
  <si>
    <t>leo.local</t>
  </si>
  <si>
    <t>milky-way.galaxy_Solar-Cluster_esx04.local_leo-2.local</t>
  </si>
  <si>
    <t>leo-2.local</t>
  </si>
  <si>
    <t>milky-way.galaxy_Solar-Cluster_esx04.local_leo-minor.local</t>
  </si>
  <si>
    <t>leo-minor.local</t>
  </si>
  <si>
    <t>milky-way.galaxy_Solar-Cluster_esx04.local_leo-minor-2.local</t>
  </si>
  <si>
    <t>leo-minor-2.local</t>
  </si>
  <si>
    <t>milky-way.galaxy_Solar-Cluster_esx04.local_lepus.local</t>
  </si>
  <si>
    <t>lepus.local</t>
  </si>
  <si>
    <t>milky-way.galaxy_Solar-Cluster_esx04.local_lepus-2.local</t>
  </si>
  <si>
    <t>lepus-2.local</t>
  </si>
  <si>
    <t>milky-way.galaxy_Solar-Cluster_esx04.local_dorado-2.local</t>
  </si>
  <si>
    <t>dorado-2.local</t>
  </si>
  <si>
    <t>milky-way.galaxy_Solar-Cluster_esx04.local_dorado.local</t>
  </si>
  <si>
    <t>dorado.local</t>
  </si>
  <si>
    <t>milky-way.galaxy_Solar-Cluster_esx04.local_corona-borealis-2.local</t>
  </si>
  <si>
    <t>corona-borealis-2.local</t>
  </si>
  <si>
    <t>milky-way.galaxy_Solar-Cluster_esx04.local_corona-borealis.local</t>
  </si>
  <si>
    <t>corona-borealis.local</t>
  </si>
  <si>
    <t>milky-way.galaxy_Solar-Cluster_esx04.local_andromeda-2.local</t>
  </si>
  <si>
    <t>andromeda-2.local</t>
  </si>
  <si>
    <t>milky-way.galaxy_Solar-Cluster_esx04.local_apus-27.local</t>
  </si>
  <si>
    <t>apus-27.local</t>
  </si>
  <si>
    <t>milky-way.galaxy_Solar-Cluster_esx04.local_cancer-2.local</t>
  </si>
  <si>
    <t>cancer-2.local</t>
  </si>
  <si>
    <t>milky-way.galaxy_Solar-Cluster_esx04.local_canis-minor.local</t>
  </si>
  <si>
    <t>canis-minor.local</t>
  </si>
  <si>
    <t>milky-way.galaxy_Solar-Cluster_esx04.local_canis-minor-2.local</t>
  </si>
  <si>
    <t>canis-minor-2.local</t>
  </si>
  <si>
    <t>milky-way.galaxy_Solar-Cluster_esx04.local_canis-minor-3.local</t>
  </si>
  <si>
    <t>canis-minor-3.local</t>
  </si>
  <si>
    <t>milky-way.galaxy_Solar-Cluster_esx04.local_capricornus.local</t>
  </si>
  <si>
    <t>capricornus.local</t>
  </si>
  <si>
    <t>milky-way.galaxy_Solar-Cluster_esx04.local_pegasi-04100.local</t>
  </si>
  <si>
    <t>pegasi-04100.local</t>
  </si>
  <si>
    <t>milky-way.galaxy_Solar-Cluster_esx04.local_pegasi-04101.local</t>
  </si>
  <si>
    <t>pegasi-04101.local</t>
  </si>
  <si>
    <t>milky-way.galaxy_Solar-Cluster_esx04.local_pegasi-04102.local</t>
  </si>
  <si>
    <t>pegasi-04102.local</t>
  </si>
  <si>
    <t>milky-way.galaxy_Solar-Cluster_esx04.local_pegasi-04103.local</t>
  </si>
  <si>
    <t>pegasi-04103.local</t>
  </si>
  <si>
    <t>milky-way.galaxy_Solar-Cluster_esx04.local_scutum.local</t>
  </si>
  <si>
    <t>scutum.local</t>
  </si>
  <si>
    <t>milky-way.galaxy_Solar-Cluster_esx04.local_scutum-2.local</t>
  </si>
  <si>
    <t>scutum-2.local</t>
  </si>
  <si>
    <t>milky-way.galaxy_Solar-Cluster_esx04.local_serpens.local</t>
  </si>
  <si>
    <t>serpens.local</t>
  </si>
  <si>
    <t>milky-way.galaxy_Solar-Cluster_esx04.local_serpens-2.local</t>
  </si>
  <si>
    <t>serpens-2.local</t>
  </si>
  <si>
    <t>milky-way.galaxy_Solar-Cluster_esx04.local_sextans.local</t>
  </si>
  <si>
    <t>sextans.local</t>
  </si>
  <si>
    <t>milky-way.galaxy_Solar-Cluster_esx04.local_sextans-2.local</t>
  </si>
  <si>
    <t>sextans-2.local</t>
  </si>
  <si>
    <t>milky-way.galaxy_Solar-Cluster_esx04.local_taurus.local</t>
  </si>
  <si>
    <t>taurus.local</t>
  </si>
  <si>
    <t>milky-way.galaxy_Solar-Cluster_esx04.local_taurus-2.local</t>
  </si>
  <si>
    <t>taurus-2.local</t>
  </si>
  <si>
    <t>milky-way.galaxy_Solar-Cluster_esx04.local_telescopium.local</t>
  </si>
  <si>
    <t>telescopium.local</t>
  </si>
  <si>
    <t>milky-way.galaxy_Solar-Cluster_esx04.local_telescopium-2.local</t>
  </si>
  <si>
    <t>telescopium-2.local</t>
  </si>
  <si>
    <t>milky-way.galaxy_Solar-Cluster_esx02.local</t>
  </si>
  <si>
    <t>esx02.local</t>
  </si>
  <si>
    <t>milky-way.galaxy_Solar-Cluster_esx02.local_aquarius-3.local</t>
  </si>
  <si>
    <t>aquarius-3.local</t>
  </si>
  <si>
    <t>milky-way.galaxy_Solar-Cluster_esx02.local_aquila.local</t>
  </si>
  <si>
    <t>aquila.local</t>
  </si>
  <si>
    <t>milky-way.galaxy_Solar-Cluster_esx02.local_aquila-3.local</t>
  </si>
  <si>
    <t>aquila-3.local</t>
  </si>
  <si>
    <t>milky-way.galaxy_Solar-Cluster_esx02.local_ara-3.local</t>
  </si>
  <si>
    <t>ara-3.local</t>
  </si>
  <si>
    <t>milky-way.galaxy_Solar-Cluster_esx02.local_aries-2.local</t>
  </si>
  <si>
    <t>aries-2.local</t>
  </si>
  <si>
    <t>milky-way.galaxy_Solar-Cluster_esx02.local_aries-3.local</t>
  </si>
  <si>
    <t>aries-3.local</t>
  </si>
  <si>
    <t>milky-way.galaxy_Solar-Cluster_esx02.local_auriga.local</t>
  </si>
  <si>
    <t>auriga.local</t>
  </si>
  <si>
    <t>milky-way.galaxy_Solar-Cluster_esx02.local_auriga-3.local</t>
  </si>
  <si>
    <t>auriga-3.local</t>
  </si>
  <si>
    <t>milky-way.galaxy_Solar-Cluster_esx02.local_bootes.local</t>
  </si>
  <si>
    <t>bootes.local</t>
  </si>
  <si>
    <t>milky-way.galaxy_Solar-Cluster_esx02.local_bootes-2.local</t>
  </si>
  <si>
    <t>bootes-2.local</t>
  </si>
  <si>
    <t>milky-way.galaxy_Solar-Cluster_esx02.local_bootes-3.local</t>
  </si>
  <si>
    <t>bootes-3.local</t>
  </si>
  <si>
    <t>milky-way.galaxy_Solar-Cluster_esx02.local_indus-2.local</t>
  </si>
  <si>
    <t>indus-2.local</t>
  </si>
  <si>
    <t>milky-way.galaxy_Solar-Cluster_esx02.local_libra.local</t>
  </si>
  <si>
    <t>libra.local</t>
  </si>
  <si>
    <t>milky-way.galaxy_Solar-Cluster_esx02.local_libra-2.local</t>
  </si>
  <si>
    <t>libra-2.local</t>
  </si>
  <si>
    <t>milky-way.galaxy_Solar-Cluster_esx02.local_lupus-2.local</t>
  </si>
  <si>
    <t>lupus-2.local</t>
  </si>
  <si>
    <t>milky-way.galaxy_Solar-Cluster_esx02.local_lynx.local</t>
  </si>
  <si>
    <t>lynx.local</t>
  </si>
  <si>
    <t>milky-way.galaxy_Solar-Cluster_esx02.local_lynx-2.local</t>
  </si>
  <si>
    <t>lynx-2.local</t>
  </si>
  <si>
    <t>milky-way.galaxy_Solar-Cluster_esx02.local_lyra.local</t>
  </si>
  <si>
    <t>lyra.local</t>
  </si>
  <si>
    <t>milky-way.galaxy_Solar-Cluster_esx02.local_mensa-2.local</t>
  </si>
  <si>
    <t>mensa-2.local</t>
  </si>
  <si>
    <t>milky-way.galaxy_Solar-Cluster_esx02.local_microscopium.local</t>
  </si>
  <si>
    <t>microscopium.local</t>
  </si>
  <si>
    <t>milky-way.galaxy_Solar-Cluster_esx02.local_microscopium-2.local</t>
  </si>
  <si>
    <t>microscopium-2.local</t>
  </si>
  <si>
    <t>milky-way.galaxy_Solar-Cluster_esx02.local_monoceros.local</t>
  </si>
  <si>
    <t>monoceros.local</t>
  </si>
  <si>
    <t>milky-way.galaxy_Solar-Cluster_esx02.local_monoceros-2.local</t>
  </si>
  <si>
    <t>monoceros-2.local</t>
  </si>
  <si>
    <t>milky-way.galaxy_Solar-Cluster_esx02.local_musca.local</t>
  </si>
  <si>
    <t>musca.local</t>
  </si>
  <si>
    <t>milky-way.galaxy_Solar-Cluster_esx02.local_musca-2.local</t>
  </si>
  <si>
    <t>musca-2.local</t>
  </si>
  <si>
    <t>milky-way.galaxy_Solar-Cluster_esx02.local_norma-2.local</t>
  </si>
  <si>
    <t>norma-2.local</t>
  </si>
  <si>
    <t>milky-way.galaxy_Solar-Cluster_esx02.local_octans.local</t>
  </si>
  <si>
    <t>octans.local</t>
  </si>
  <si>
    <t>milky-way.galaxy_Solar-Cluster_esx02.local_octans-2.local</t>
  </si>
  <si>
    <t>octans-2.local</t>
  </si>
  <si>
    <t>milky-way.galaxy_Solar-Cluster_esx02.local_ophiuchus.local</t>
  </si>
  <si>
    <t>ophiuchus.local</t>
  </si>
  <si>
    <t>milky-way.galaxy_Solar-Cluster_esx02.local_ophiuchus-2.local</t>
  </si>
  <si>
    <t>ophiuchus-2.local</t>
  </si>
  <si>
    <t>milky-way.galaxy_Solar-Cluster_esx02.local_orion.local</t>
  </si>
  <si>
    <t>orion.local</t>
  </si>
  <si>
    <t>milky-way.galaxy_Solar-Cluster_esx02.local_orion-2.local</t>
  </si>
  <si>
    <t>orion-2.local</t>
  </si>
  <si>
    <t>milky-way.galaxy_Solar-Cluster_esx02.local_pegasus.local</t>
  </si>
  <si>
    <t>pegasus.local</t>
  </si>
  <si>
    <t>milky-way.galaxy_Solar-Cluster_esx02.local_pegasus-2.local</t>
  </si>
  <si>
    <t>pegasus-2.local</t>
  </si>
  <si>
    <t>milky-way.galaxy_Solar-Cluster_esx02.local_perseus-2.local</t>
  </si>
  <si>
    <t>perseus-2.local</t>
  </si>
  <si>
    <t>milky-way.galaxy_Solar-Cluster_esx02.local_phoenix.local</t>
  </si>
  <si>
    <t>phoenix.local</t>
  </si>
  <si>
    <t>milky-way.galaxy_Solar-Cluster_esx02.local_phoenix-2.local</t>
  </si>
  <si>
    <t>phoenix-2.local</t>
  </si>
  <si>
    <t>milky-way.galaxy_Solar-Cluster_esx02.local_pictor.local</t>
  </si>
  <si>
    <t>pictor.local</t>
  </si>
  <si>
    <t>milky-way.galaxy_Solar-Cluster_esx02.local_pictor-2.local</t>
  </si>
  <si>
    <t>pictor-2.local</t>
  </si>
  <si>
    <t>milky-way.galaxy_Solar-Cluster_esx02.local_sunflower-02100.local</t>
  </si>
  <si>
    <t>sunflower-02100.local</t>
  </si>
  <si>
    <t>milky-way.galaxy_Solar-Cluster_esx02.local_sunflower-02101.local</t>
  </si>
  <si>
    <t>sunflower-02101.local</t>
  </si>
  <si>
    <t>milky-way.galaxy_Solar-Cluster_esx02.local_sunflower-02102.local</t>
  </si>
  <si>
    <t>sunflower-02102.local</t>
  </si>
  <si>
    <t>milky-way.galaxy_Solar-Cluster_esx02.local_sunflower-02103.local</t>
  </si>
  <si>
    <t>sunflower-02103.local</t>
  </si>
  <si>
    <t>milky-way.galaxy_Solar-Cluster_esx02.local_triangulum.local</t>
  </si>
  <si>
    <t>triangulum.local</t>
  </si>
  <si>
    <t>milky-way.galaxy_Solar-Cluster_esx02.local_triangulum-2.local</t>
  </si>
  <si>
    <t>triangulum-2.local</t>
  </si>
  <si>
    <t>milky-way.galaxy_Solar-Cluster_esx02.local_triangulum-australe-2.local</t>
  </si>
  <si>
    <t>triangulum-australe-2.local</t>
  </si>
  <si>
    <t>milky-way.galaxy_Solar-Cluster_esx02.local_tucana-2.local</t>
  </si>
  <si>
    <t>tucana-2.local</t>
  </si>
  <si>
    <t>milky-way.galaxy_Solar-Cluster_esx02.local_ursa-major.local</t>
  </si>
  <si>
    <t>ursa-major.local</t>
  </si>
  <si>
    <t>milky-way.galaxy_Solar-Cluster_esx02.local_ursa-major-2.local</t>
  </si>
  <si>
    <t>ursa-major-2.local</t>
  </si>
  <si>
    <t>milky-way.galaxy_Solar-Cluster_esx02.local_ursa-minor-2.local</t>
  </si>
  <si>
    <t>ursa-minor-2.local</t>
  </si>
  <si>
    <t>milky-way.galaxy_Solar-Cluster_esx05.local</t>
  </si>
  <si>
    <t>esx05.local</t>
  </si>
  <si>
    <t>milky-way.galaxy_Solar-Cluster_esx05.local_lacerta.local</t>
  </si>
  <si>
    <t>lacerta.local</t>
  </si>
  <si>
    <t>milky-way.galaxy_Solar-Cluster_esx05.local_pisces-2.local</t>
  </si>
  <si>
    <t>pisces-2.local</t>
  </si>
  <si>
    <t>milky-way.galaxy_Solar-Cluster_esx05.local_piscis-austrinus-2.local</t>
  </si>
  <si>
    <t>piscis-austrinus-2.local</t>
  </si>
  <si>
    <t>milky-way.galaxy_Solar-Cluster_esx05.local_pleiades.local</t>
  </si>
  <si>
    <t>pleiades.local</t>
  </si>
  <si>
    <t>milky-way.galaxy_Solar-Cluster_esx05.local_pleiades-2.local</t>
  </si>
  <si>
    <t>pleiades-2.local</t>
  </si>
  <si>
    <t>milky-way.galaxy_Solar-Cluster_esx05.local_praesepe-2.local</t>
  </si>
  <si>
    <t>praesepe-2.local</t>
  </si>
  <si>
    <t>milky-way.galaxy_Solar-Cluster_esx05.local_puppis.local</t>
  </si>
  <si>
    <t>puppis.local</t>
  </si>
  <si>
    <t>milky-way.galaxy_Solar-Cluster_esx05.local_puppis-2.local</t>
  </si>
  <si>
    <t>puppis-2.local</t>
  </si>
  <si>
    <t>milky-way.galaxy_Solar-Cluster_esx05.local_pyxis.local</t>
  </si>
  <si>
    <t>pyxis.local</t>
  </si>
  <si>
    <t>milky-way.galaxy_Solar-Cluster_esx05.local_pyxis-2.local</t>
  </si>
  <si>
    <t>pyxis-2.local</t>
  </si>
  <si>
    <t>milky-way.galaxy_Solar-Cluster_esx05.local_reticulum.local</t>
  </si>
  <si>
    <t>reticulum.local</t>
  </si>
  <si>
    <t>milky-way.galaxy_Solar-Cluster_esx05.local_reticulum-2.local</t>
  </si>
  <si>
    <t>reticulum-2.local</t>
  </si>
  <si>
    <t>milky-way.galaxy_Solar-Cluster_esx05.local_sagitta-2.local</t>
  </si>
  <si>
    <t>sagitta-2.local</t>
  </si>
  <si>
    <t>milky-way.galaxy_Solar-Cluster_esx05.local_sagittarius.local</t>
  </si>
  <si>
    <t>sagittarius.local</t>
  </si>
  <si>
    <t>milky-way.galaxy_Solar-Cluster_esx05.local_sagittarius-2.local</t>
  </si>
  <si>
    <t>sagittarius-2.local</t>
  </si>
  <si>
    <t>milky-way.galaxy_Solar-Cluster_esx05.local_scorpius.local</t>
  </si>
  <si>
    <t>scorpius.local</t>
  </si>
  <si>
    <t>milky-way.galaxy_Solar-Cluster_esx05.local_scorpius-2.local</t>
  </si>
  <si>
    <t>scorpius-2.local</t>
  </si>
  <si>
    <t>milky-way.galaxy_Solar-Cluster_esx05.local_sculptor-2.local</t>
  </si>
  <si>
    <t>sculptor-2.local</t>
  </si>
  <si>
    <t>milky-way.galaxy_Solar-Cluster_esx05.local_sunflower-05100.local</t>
  </si>
  <si>
    <t>sunflower-05100.local</t>
  </si>
  <si>
    <t>milky-way.galaxy_Solar-Cluster_esx05.local_sunflower-05101.local</t>
  </si>
  <si>
    <t>sunflower-05101.local</t>
  </si>
  <si>
    <t>milky-way.galaxy_Solar-Cluster_esx05.local_sunflower-05102.local</t>
  </si>
  <si>
    <t>sunflower-05102.local</t>
  </si>
  <si>
    <t>milky-way.galaxy_Solar-Cluster_esx05.local_sunflower-05103.local</t>
  </si>
  <si>
    <t>sunflower-05103.local</t>
  </si>
  <si>
    <t>milky-way.galaxy_Solar-Cluster_esx05.local_vela.local</t>
  </si>
  <si>
    <t>vela.local</t>
  </si>
  <si>
    <t>milky-way.galaxy_Solar-Cluster_esx05.local_vela-2.local</t>
  </si>
  <si>
    <t>vela-2.local</t>
  </si>
  <si>
    <t>milky-way.galaxy_Solar-Cluster_esx05.local_virgo.local</t>
  </si>
  <si>
    <t>virgo.local</t>
  </si>
  <si>
    <t>milky-way.galaxy_Solar-Cluster_esx05.local_virgo-2.local</t>
  </si>
  <si>
    <t>virgo-2.local</t>
  </si>
  <si>
    <t>milky-way.galaxy_Solar-Cluster_esx05.local_volans.local</t>
  </si>
  <si>
    <t>volans.local</t>
  </si>
  <si>
    <t>milky-way.galaxy_Solar-Cluster_esx05.local_volans-2.local</t>
  </si>
  <si>
    <t>volans-2.local</t>
  </si>
  <si>
    <t>milky-way.galaxy_Solar-Cluster_esx05.local_vulpecula.local</t>
  </si>
  <si>
    <t>vulpecula.local</t>
  </si>
  <si>
    <t>milky-way.galaxy_Solar-Cluster_esx05.local_vulpecula-2.local</t>
  </si>
  <si>
    <t>vulpecula-2.local</t>
  </si>
  <si>
    <t>H8Q3TQ6</t>
  </si>
  <si>
    <t>Physical Machine (LPARs Container)</t>
  </si>
  <si>
    <t xml:space="preserve">(16) </t>
  </si>
  <si>
    <t xml:space="preserve">(0) </t>
  </si>
  <si>
    <t>H8Q3TQ6_pool0</t>
  </si>
  <si>
    <t>Shared Processor Pool</t>
  </si>
  <si>
    <t>(16)</t>
  </si>
  <si>
    <t>H8Q3TQ6_pool0_corona-borealis-3</t>
  </si>
  <si>
    <t>LPAR</t>
  </si>
  <si>
    <t>corona-borealis-3</t>
  </si>
  <si>
    <t>(12)</t>
  </si>
  <si>
    <t>H8Q3TQ6_pool0_corvus</t>
  </si>
  <si>
    <t>corvus</t>
  </si>
  <si>
    <t>(6)</t>
  </si>
  <si>
    <t>H8Q3TQ6_pool0_corvus-2</t>
  </si>
  <si>
    <t>corvus-2</t>
  </si>
  <si>
    <t>(5)</t>
  </si>
  <si>
    <t>H8Q3TQ6_pool0_corvus-3</t>
  </si>
  <si>
    <t>corvus-3</t>
  </si>
  <si>
    <t>(8)</t>
  </si>
  <si>
    <t>H8Q3TQ6_pool1</t>
  </si>
  <si>
    <t>H8Q3TQ6_pool1_crater-2</t>
  </si>
  <si>
    <t>crater-2</t>
  </si>
  <si>
    <t>NLE3M9J</t>
  </si>
  <si>
    <t xml:space="preserve">(48) </t>
  </si>
  <si>
    <t>NLE3M9J_pool0</t>
  </si>
  <si>
    <t>(48)</t>
  </si>
  <si>
    <t>NLE3M9J_pool0_crater-3</t>
  </si>
  <si>
    <t>crater-3</t>
  </si>
  <si>
    <t>NLE3M9J_pool0_crux-2</t>
  </si>
  <si>
    <t>crux-2</t>
  </si>
  <si>
    <t>NLE3M9J_pool0_crux-3</t>
  </si>
  <si>
    <t>crux-3</t>
  </si>
  <si>
    <t>NLE3M9J_pool0_cygnus</t>
  </si>
  <si>
    <t>cygnus</t>
  </si>
  <si>
    <t>YCMR7LA</t>
  </si>
  <si>
    <t>YCMR7LA_pool0</t>
  </si>
  <si>
    <t>YCMR7LA_pool0_cygnus-2</t>
  </si>
  <si>
    <t>cygnus-2</t>
  </si>
  <si>
    <t>YCMR7LA_pool0_cygnus-3</t>
  </si>
  <si>
    <t>cygnus-3</t>
  </si>
  <si>
    <t>YCMR7LA_pool0_delphinus</t>
  </si>
  <si>
    <t>delphinus</t>
  </si>
  <si>
    <t>YCMR7LA_pool0_delphinus-2</t>
  </si>
  <si>
    <t>delphinus-2</t>
  </si>
  <si>
    <t>YCMR7LA_pool0_delphinus-3</t>
  </si>
  <si>
    <t>delphinus-3</t>
  </si>
  <si>
    <t>andromeda</t>
  </si>
  <si>
    <t>Physical Machine</t>
  </si>
  <si>
    <t>andromeda-3</t>
  </si>
  <si>
    <t>antlia</t>
  </si>
  <si>
    <t>libra-2</t>
  </si>
  <si>
    <t>antlia-2</t>
  </si>
  <si>
    <t>antlia-3</t>
  </si>
  <si>
    <t>apus</t>
  </si>
  <si>
    <t>apus-2</t>
  </si>
  <si>
    <t>apus-20</t>
  </si>
  <si>
    <t>apus-3</t>
  </si>
  <si>
    <t>aquarius</t>
  </si>
  <si>
    <t>ara</t>
  </si>
  <si>
    <t>cancer-3</t>
  </si>
  <si>
    <t>expanse-A</t>
  </si>
  <si>
    <t>Physical Machine (Solaris Container)</t>
  </si>
  <si>
    <t>expanse-A_draco-27</t>
  </si>
  <si>
    <t>Solaris Zone</t>
  </si>
  <si>
    <t>draco-27</t>
  </si>
  <si>
    <t>expanse-A_equuleus</t>
  </si>
  <si>
    <t>equuleus</t>
  </si>
  <si>
    <t>expanse-A_eridanus</t>
  </si>
  <si>
    <t>eridanus</t>
  </si>
  <si>
    <t>columba-3</t>
  </si>
  <si>
    <t>columba-3_aries</t>
  </si>
  <si>
    <t>aries</t>
  </si>
  <si>
    <t>star-wind-1</t>
  </si>
  <si>
    <t>star-wind-1_draco</t>
  </si>
  <si>
    <t>draco</t>
  </si>
  <si>
    <t>star-wind-1_equuleussw</t>
  </si>
  <si>
    <t>equuleussw</t>
  </si>
  <si>
    <t>no</t>
  </si>
  <si>
    <t>star-wind-1_eridanussw</t>
  </si>
  <si>
    <t>eridanussw</t>
  </si>
  <si>
    <t>star-wind-2</t>
  </si>
  <si>
    <t>star-wind-2_draco-2</t>
  </si>
  <si>
    <t>draco-2</t>
  </si>
  <si>
    <t>expanse-B</t>
  </si>
  <si>
    <t>Physical Machine (LDM)</t>
  </si>
  <si>
    <t>expanse-B_carina</t>
  </si>
  <si>
    <t>Logical Domain</t>
  </si>
  <si>
    <t>carina</t>
  </si>
  <si>
    <t xml:space="preserve">(16.00) </t>
  </si>
  <si>
    <t>expanse-B_carina-2</t>
  </si>
  <si>
    <t>carina-2</t>
  </si>
  <si>
    <t>expanse-B_carina-3</t>
  </si>
  <si>
    <t>carina-3</t>
  </si>
  <si>
    <t>expanse-B_primary</t>
  </si>
  <si>
    <t>primary</t>
  </si>
  <si>
    <t>No</t>
  </si>
  <si>
    <t>expanse-B_cassiopeia</t>
  </si>
  <si>
    <t>cassiopeia</t>
  </si>
  <si>
    <t>expanse-B_cassiopeia-2</t>
  </si>
  <si>
    <t>cassiopeia-2</t>
  </si>
  <si>
    <t>expanse-B_cassiopeia-3</t>
  </si>
  <si>
    <t>cassiopeia-3</t>
  </si>
  <si>
    <t>expanse-B_centaurus</t>
  </si>
  <si>
    <t>centaurus</t>
  </si>
  <si>
    <t>expanse-B_centaurus-2</t>
  </si>
  <si>
    <t>centaurus-2</t>
  </si>
  <si>
    <t>expanse-B_centaurus-3</t>
  </si>
  <si>
    <t>centaurus-3</t>
  </si>
  <si>
    <t>columba-3_primary</t>
  </si>
  <si>
    <t>expanse-C</t>
  </si>
  <si>
    <t>expanse-C_cepheus</t>
  </si>
  <si>
    <t>cepheus</t>
  </si>
  <si>
    <t xml:space="preserve">() </t>
  </si>
  <si>
    <t>expanse-C_cepheus-2</t>
  </si>
  <si>
    <t>cepheus-2</t>
  </si>
  <si>
    <t>expanse-C_primary</t>
  </si>
  <si>
    <t>expanse-C_cepheus-3</t>
  </si>
  <si>
    <t>cepheus-3</t>
  </si>
  <si>
    <t>expanse-C_cetus</t>
  </si>
  <si>
    <t>cetus</t>
  </si>
  <si>
    <t>expanse-C_cetus-3</t>
  </si>
  <si>
    <t>cetus-3</t>
  </si>
  <si>
    <t>expanse-C_chamaeleon</t>
  </si>
  <si>
    <t>chamaeleon</t>
  </si>
  <si>
    <t>expanse-C_chamaeleon-2</t>
  </si>
  <si>
    <t>chamaeleon-2</t>
  </si>
  <si>
    <t>expanse-C_chamaeleon-3</t>
  </si>
  <si>
    <t>chamaeleon-3</t>
  </si>
  <si>
    <t>expanse-D</t>
  </si>
  <si>
    <t>expanse-D_primary</t>
  </si>
  <si>
    <t>expanse-D_circinus</t>
  </si>
  <si>
    <t>circinus</t>
  </si>
  <si>
    <t xml:space="preserve">(6.00) </t>
  </si>
  <si>
    <t>expanse-D_circinus-2</t>
  </si>
  <si>
    <t>circinus-2</t>
  </si>
  <si>
    <t xml:space="preserve">(2.00) </t>
  </si>
  <si>
    <t>expanse-D_circinus-3</t>
  </si>
  <si>
    <t>circinus-3</t>
  </si>
  <si>
    <t>expanse-D_columba</t>
  </si>
  <si>
    <t>columba</t>
  </si>
  <si>
    <t xml:space="preserve">(1.00) </t>
  </si>
  <si>
    <t>expanse-D_columba-2</t>
  </si>
  <si>
    <t>columba-2</t>
  </si>
  <si>
    <t>star-wind-1_primary</t>
  </si>
  <si>
    <t>star-wind-1_capricornus-2sw</t>
  </si>
  <si>
    <t>capricornus-2sw</t>
  </si>
  <si>
    <t>star-wind-1_capricornus-3sw</t>
  </si>
  <si>
    <t>capricornus-3sw</t>
  </si>
  <si>
    <t>star-wind-2_primary</t>
  </si>
  <si>
    <t>expanse-F</t>
  </si>
  <si>
    <t xml:space="preserve">(2) </t>
  </si>
  <si>
    <t>expanse-F_primary</t>
  </si>
  <si>
    <t>expanse-F_coma-berenices-3</t>
  </si>
  <si>
    <t>coma-berenices-3</t>
  </si>
  <si>
    <t>expanse-F_corona-australis</t>
  </si>
  <si>
    <t>corona-australis</t>
  </si>
  <si>
    <t>expanse-F_corona-australis-2</t>
  </si>
  <si>
    <t>corona-australis-2</t>
  </si>
  <si>
    <t>expanse-F_corona-australis-3</t>
  </si>
  <si>
    <t>corona-australis-3</t>
  </si>
  <si>
    <t>expanse-E</t>
  </si>
  <si>
    <t>expanse-E_primary</t>
  </si>
  <si>
    <t>expanse-E_columba-3</t>
  </si>
  <si>
    <t>expanse-E_coma-berenices</t>
  </si>
  <si>
    <t>coma-berenices</t>
  </si>
  <si>
    <t>expanse-E_coma-berenices-2</t>
  </si>
  <si>
    <t>coma-berenices-2</t>
  </si>
  <si>
    <t>dr-congeries-pool1</t>
  </si>
  <si>
    <t>Oracle VM Server Pool</t>
  </si>
  <si>
    <t xml:space="preserve"> (10) </t>
  </si>
  <si>
    <t xml:space="preserve"> (0) </t>
  </si>
  <si>
    <t>dr-congeries-pool1_eridanus-2</t>
  </si>
  <si>
    <t>Oracle VM Host</t>
  </si>
  <si>
    <t>eridanus-2</t>
  </si>
  <si>
    <t xml:space="preserve"> (10.00) </t>
  </si>
  <si>
    <t>dr-congeries-pool1_eridanus-2_fornax</t>
  </si>
  <si>
    <t>Oracle VM</t>
  </si>
  <si>
    <t>fornax</t>
  </si>
  <si>
    <t>dr-congeries-pool1_eridanus-2_fornax-2</t>
  </si>
  <si>
    <t>fornax-2</t>
  </si>
  <si>
    <t>dr-congeries-pool1_eridanus-2_gemini</t>
  </si>
  <si>
    <t>gemini</t>
  </si>
  <si>
    <t>nonprd-congeries-pool1</t>
  </si>
  <si>
    <t xml:space="preserve"> (12) </t>
  </si>
  <si>
    <t>nonprd-congeries-pool1_gemini-2</t>
  </si>
  <si>
    <t>gemini-2</t>
  </si>
  <si>
    <t xml:space="preserve"> (6.00) </t>
  </si>
  <si>
    <t>nonprd-congeries-pool1_gemini-2_grus</t>
  </si>
  <si>
    <t>grus</t>
  </si>
  <si>
    <t>nonprd-congeries-pool1_gemini-2_grus-2</t>
  </si>
  <si>
    <t>grus-2</t>
  </si>
  <si>
    <t>nonprd-congeries-pool1_gemini-2_hercules</t>
  </si>
  <si>
    <t>hercules</t>
  </si>
  <si>
    <t>nonprd-congeries-pool1_hercules-2</t>
  </si>
  <si>
    <t>hercules-2</t>
  </si>
  <si>
    <t>nonprd-congeries-pool1_hercules-2_horologium</t>
  </si>
  <si>
    <t>horologium</t>
  </si>
  <si>
    <t>nonprd-congeries-pool1_hercules-2_horologium-2</t>
  </si>
  <si>
    <t>horologium-2</t>
  </si>
  <si>
    <t>prd-congeries-pool1</t>
  </si>
  <si>
    <t>prd-congeries-pool1_hydra</t>
  </si>
  <si>
    <t>hydra</t>
  </si>
  <si>
    <t>prd-congeries-pool1_hydra_hydra-2</t>
  </si>
  <si>
    <t>hydra-2</t>
  </si>
  <si>
    <t>prd-congeries-pool1_hydra_hydrus</t>
  </si>
  <si>
    <t>hydrus</t>
  </si>
  <si>
    <t>prd-congeries-pool1_hydra_hydrus-2</t>
  </si>
  <si>
    <t>hydrus-2</t>
  </si>
  <si>
    <t>prd-congeries-pool1_hydra_indus</t>
  </si>
  <si>
    <t>indus</t>
  </si>
  <si>
    <t>Compliance Table</t>
  </si>
  <si>
    <t>Database Minimum requirements for assigning NUP licenses</t>
  </si>
  <si>
    <t>Edit if necessary</t>
  </si>
  <si>
    <t>Usage</t>
  </si>
  <si>
    <t>EE NUP Per processor</t>
  </si>
  <si>
    <t>NUP(min)</t>
  </si>
  <si>
    <t>SE(1) NUP minimum (across all SE deployments)</t>
  </si>
  <si>
    <t>SE2 NUP minimum per physical server</t>
  </si>
  <si>
    <t>(Edit manually)</t>
  </si>
  <si>
    <t>* if the actual number of users is higher than the minimum requirement you should enter</t>
  </si>
  <si>
    <t>the actual number of NUP license requirement further below in the compliance report.</t>
  </si>
  <si>
    <t>Financial Estimation</t>
  </si>
  <si>
    <t>List price per Processor</t>
  </si>
  <si>
    <t>License Cost</t>
  </si>
  <si>
    <t>1st Year Support</t>
  </si>
  <si>
    <t>Grand Total</t>
  </si>
  <si>
    <t>Options &amp; Packs Summary</t>
  </si>
  <si>
    <t xml:space="preserve">This page lists the number of Oracle Database instances analyzed, as well as the Editions found. The table quantifies the number of Oracle Database Instances for which  evidence was found. </t>
  </si>
  <si>
    <t>Current
use</t>
  </si>
  <si>
    <t>Possible
use</t>
  </si>
  <si>
    <t>Historical
use</t>
  </si>
  <si>
    <t>Links to Tab Information</t>
  </si>
  <si>
    <t>Explanations in findings</t>
  </si>
  <si>
    <t>- Financial Summary</t>
  </si>
  <si>
    <t>Current Use</t>
  </si>
  <si>
    <t>- Compliance Estimation</t>
  </si>
  <si>
    <t>The feature is still active and in use.</t>
  </si>
  <si>
    <t>- Options &amp; Packs summary</t>
  </si>
  <si>
    <t>- Deployment per Database</t>
  </si>
  <si>
    <t>Possible use</t>
  </si>
  <si>
    <t>- Deployment per Host</t>
  </si>
  <si>
    <t>Possible usage discovered. Some evidence can lead to false positives, which is why it needs to be reviewed by an Application Manager or DBA.</t>
  </si>
  <si>
    <t>- Data Guard &amp; RAC</t>
  </si>
  <si>
    <t>- RAC</t>
  </si>
  <si>
    <t>- Partitioning</t>
  </si>
  <si>
    <t>- Advanced Compression</t>
  </si>
  <si>
    <t>- Advanced Security</t>
  </si>
  <si>
    <t>Historical use</t>
  </si>
  <si>
    <t>- Feature Usage Statistics</t>
  </si>
  <si>
    <t>Although this feature is currently disabled, evidence has been detected about historical use. During an audit, Oracle may argue that this instance should have been licensed for the option/pack in the past.</t>
  </si>
  <si>
    <t>- Historical Usage</t>
  </si>
  <si>
    <t>- Activated Management Packs</t>
  </si>
  <si>
    <t>- DB Control</t>
  </si>
  <si>
    <t>- OEM</t>
  </si>
  <si>
    <t>- Management Packs Usage</t>
  </si>
  <si>
    <t>- Tuning Pack Tools Usage</t>
  </si>
  <si>
    <t>- Standby Details</t>
  </si>
  <si>
    <t>- Baremetal Servers</t>
  </si>
  <si>
    <t>- Solaris Structure</t>
  </si>
  <si>
    <t>- LPAR Structure</t>
  </si>
  <si>
    <t>- Oracle VM Structure</t>
  </si>
  <si>
    <t>- Oracle VM Migration Log</t>
  </si>
  <si>
    <t>- VMware Structure</t>
  </si>
  <si>
    <t>- DRS and Affinity Rules</t>
  </si>
  <si>
    <t>- Reasons Detailed Information</t>
  </si>
  <si>
    <t>This sheet lists the detailed outcome on a database instance level: Each database is included in the Tab. As you scroll to the right, evidence about a feature use is identified. On mouse-over on a result in Excel, additional information is presented.</t>
  </si>
  <si>
    <t>DATABASE CONFIGURATION</t>
  </si>
  <si>
    <t>DATABASE OPTIONS</t>
  </si>
  <si>
    <t>OEM PACKS USAGE</t>
  </si>
  <si>
    <t>Host Name</t>
  </si>
  <si>
    <t>Operating System</t>
  </si>
  <si>
    <t>Instance Name</t>
  </si>
  <si>
    <t>Version</t>
  </si>
  <si>
    <t>Used Script Output</t>
  </si>
  <si>
    <t>Part Of Data Guard</t>
  </si>
  <si>
    <t>Possible Oracle
Repository</t>
  </si>
  <si>
    <t>HAA ID</t>
  </si>
  <si>
    <t>Used: 5</t>
  </si>
  <si>
    <t>Used: 2</t>
  </si>
  <si>
    <t>Used: 4</t>
  </si>
  <si>
    <t>Used: 30</t>
  </si>
  <si>
    <t>Used: 19</t>
  </si>
  <si>
    <t>Used: 89
(maybe: 241)</t>
  </si>
  <si>
    <t>Used: 82
(maybe: 191)</t>
  </si>
  <si>
    <t>Used: 3
(maybe: 25)</t>
  </si>
  <si>
    <t>Used: 4
(maybe: 25)</t>
  </si>
  <si>
    <t>Used: 9
(maybe: 25)</t>
  </si>
  <si>
    <t>Used: 20</t>
  </si>
  <si>
    <t>Solaris[tm] OE (64-bit)</t>
  </si>
  <si>
    <t>kepler01</t>
  </si>
  <si>
    <t>11g (11.2.0.4.0-64bit)</t>
  </si>
  <si>
    <t>andromeda_kepler01</t>
  </si>
  <si>
    <t>PRIMARY</t>
  </si>
  <si>
    <t>maybe</t>
  </si>
  <si>
    <t>andromeda-2</t>
  </si>
  <si>
    <t>AIX-Based Systems (64-bit)</t>
  </si>
  <si>
    <t>kepler02</t>
  </si>
  <si>
    <t>andromeda-2_kepler02</t>
  </si>
  <si>
    <t>in use</t>
  </si>
  <si>
    <t>kepler03</t>
  </si>
  <si>
    <t>8i (8.1.7.0.0-64bit)</t>
  </si>
  <si>
    <t>andromeda-3_kepler03</t>
  </si>
  <si>
    <t>kepler04</t>
  </si>
  <si>
    <t>andromeda-3_kepler04</t>
  </si>
  <si>
    <t>kepler05</t>
  </si>
  <si>
    <t>andromeda-3_kepler05</t>
  </si>
  <si>
    <t>kepler06</t>
  </si>
  <si>
    <t>antlia_kepler06</t>
  </si>
  <si>
    <t>kepler07</t>
  </si>
  <si>
    <t>12c (12.1.0.2.0-64bit)</t>
  </si>
  <si>
    <t>antlia-2_kepler07</t>
  </si>
  <si>
    <t>kepler11</t>
  </si>
  <si>
    <t>11g (11.2.0.3.0-64bit)</t>
  </si>
  <si>
    <t>antlia-3_kepler11</t>
  </si>
  <si>
    <t>kepler12</t>
  </si>
  <si>
    <t>antlia-3_kepler12</t>
  </si>
  <si>
    <t>kepler13</t>
  </si>
  <si>
    <t>antlia-3_kepler13</t>
  </si>
  <si>
    <t>kepler14</t>
  </si>
  <si>
    <t>antlia-3_kepler14</t>
  </si>
  <si>
    <t>kepler08</t>
  </si>
  <si>
    <t>antlia-3_kepler08</t>
  </si>
  <si>
    <t>kepler09</t>
  </si>
  <si>
    <t>antlia-3_kepler09</t>
  </si>
  <si>
    <t>kepler10</t>
  </si>
  <si>
    <t>antlia-3_kepler10</t>
  </si>
  <si>
    <t>kepler15</t>
  </si>
  <si>
    <t>apus_kepler15</t>
  </si>
  <si>
    <t>kepler16</t>
  </si>
  <si>
    <t>apus-2_kepler16</t>
  </si>
  <si>
    <t>kepler17</t>
  </si>
  <si>
    <t>apus-20_kepler17</t>
  </si>
  <si>
    <t>apus-27</t>
  </si>
  <si>
    <t>Microsoft Windows x86 64-bit</t>
  </si>
  <si>
    <t>kepler167</t>
  </si>
  <si>
    <t>apus-27_kepler167</t>
  </si>
  <si>
    <t>historical</t>
  </si>
  <si>
    <t>kepler19</t>
  </si>
  <si>
    <t>apus-3_kepler19</t>
  </si>
  <si>
    <t>kepler20</t>
  </si>
  <si>
    <t>12c (12.2.0.1.0-64bit)</t>
  </si>
  <si>
    <t>aquarius_kepler20</t>
  </si>
  <si>
    <t>aquarius-3</t>
  </si>
  <si>
    <t>kepler21</t>
  </si>
  <si>
    <t>aquarius-3_kepler21</t>
  </si>
  <si>
    <t>MAA_19</t>
  </si>
  <si>
    <t>aquila</t>
  </si>
  <si>
    <t>kepler22</t>
  </si>
  <si>
    <t>10g (10.2.0.5.0-64bi)</t>
  </si>
  <si>
    <t>aquila_kepler22</t>
  </si>
  <si>
    <t>aquila-3</t>
  </si>
  <si>
    <t>kepler23</t>
  </si>
  <si>
    <t>PHYSICAL STANDBY(READ ONLY WITH APPLY)</t>
  </si>
  <si>
    <t>kepler24</t>
  </si>
  <si>
    <t>ara_kepler24</t>
  </si>
  <si>
    <t>ara-3</t>
  </si>
  <si>
    <t>kepler25</t>
  </si>
  <si>
    <t>PHYSICAL STANDBY(MOUNTED)</t>
  </si>
  <si>
    <t>kepler26</t>
  </si>
  <si>
    <t>aries_kepler26</t>
  </si>
  <si>
    <t>aries-2</t>
  </si>
  <si>
    <t>kepler27</t>
  </si>
  <si>
    <t>aries-2_kepler27</t>
  </si>
  <si>
    <t>aries-3</t>
  </si>
  <si>
    <t>kepler28</t>
  </si>
  <si>
    <t>aries-3_kepler28</t>
  </si>
  <si>
    <t>auriga</t>
  </si>
  <si>
    <t>kepler29</t>
  </si>
  <si>
    <t>auriga_kepler29</t>
  </si>
  <si>
    <t>auriga-3</t>
  </si>
  <si>
    <t>gamma04</t>
  </si>
  <si>
    <t>auriga-3_gamma04</t>
  </si>
  <si>
    <t>gamma05</t>
  </si>
  <si>
    <t>auriga-3_gamma05</t>
  </si>
  <si>
    <t>kepler30</t>
  </si>
  <si>
    <t>auriga-3_kepler30</t>
  </si>
  <si>
    <t>kepler31</t>
  </si>
  <si>
    <t>auriga-3_kepler31</t>
  </si>
  <si>
    <t>gamma01</t>
  </si>
  <si>
    <t>auriga-3_gamma01</t>
  </si>
  <si>
    <t>gamma02</t>
  </si>
  <si>
    <t>auriga-3_gamma02</t>
  </si>
  <si>
    <t>gamma03</t>
  </si>
  <si>
    <t>auriga-3_gamma03</t>
  </si>
  <si>
    <t>bootes</t>
  </si>
  <si>
    <t>gamma06</t>
  </si>
  <si>
    <t>bootes_gamma06</t>
  </si>
  <si>
    <t>gamma07</t>
  </si>
  <si>
    <t>bootes_gamma07</t>
  </si>
  <si>
    <t>bootes-2</t>
  </si>
  <si>
    <t>gamma09</t>
  </si>
  <si>
    <t>lacerta_rox20</t>
  </si>
  <si>
    <t>MAA_12</t>
  </si>
  <si>
    <t>gamma08</t>
  </si>
  <si>
    <t>hydra_rox04</t>
  </si>
  <si>
    <t>MAA_7</t>
  </si>
  <si>
    <t>bootes-3</t>
  </si>
  <si>
    <t>gamma11</t>
  </si>
  <si>
    <t>9i (9.2.0.8.0-64bit)</t>
  </si>
  <si>
    <t>bootes-3_gamma11</t>
  </si>
  <si>
    <t>gamma10</t>
  </si>
  <si>
    <t>bootes-3_gamma10</t>
  </si>
  <si>
    <t>caelum</t>
  </si>
  <si>
    <t>HP-UX (64-bit)</t>
  </si>
  <si>
    <t>gamma12</t>
  </si>
  <si>
    <t>10g (10.2.0.3.0-64bi)</t>
  </si>
  <si>
    <t>caelum_gamma12</t>
  </si>
  <si>
    <t>gamma13</t>
  </si>
  <si>
    <t>caelum_gamma13</t>
  </si>
  <si>
    <t>caelum-2</t>
  </si>
  <si>
    <t>gamma14</t>
  </si>
  <si>
    <t>monoceros_proxima18</t>
  </si>
  <si>
    <t>MAA_10</t>
  </si>
  <si>
    <t>caelum-3</t>
  </si>
  <si>
    <t>gamma15</t>
  </si>
  <si>
    <t>caelum-3_gamma15</t>
  </si>
  <si>
    <t>gamma16</t>
  </si>
  <si>
    <t>caelum-3_gamma16</t>
  </si>
  <si>
    <t>gamma17</t>
  </si>
  <si>
    <t>caelum-3_gamma17</t>
  </si>
  <si>
    <t>camelopardalis</t>
  </si>
  <si>
    <t>gamma18</t>
  </si>
  <si>
    <t>camelopardalis_gamma18</t>
  </si>
  <si>
    <t>gamma19</t>
  </si>
  <si>
    <t>camelopardalis_gamma19</t>
  </si>
  <si>
    <t>camelopardalis-2</t>
  </si>
  <si>
    <t>Linux x86 64-bit</t>
  </si>
  <si>
    <t>gamma20</t>
  </si>
  <si>
    <t>camelopardalis-2_gamma20</t>
  </si>
  <si>
    <t>camelopardalis-3</t>
  </si>
  <si>
    <t>gamma22</t>
  </si>
  <si>
    <t>8i (8.1.6.2.0-Production)</t>
  </si>
  <si>
    <t>camelopardalis-3_gamma22</t>
  </si>
  <si>
    <t>gamma21</t>
  </si>
  <si>
    <t>8i (8.1.5.0.0-Production)</t>
  </si>
  <si>
    <t>camelopardalis-3_gamma21</t>
  </si>
  <si>
    <t>cancer</t>
  </si>
  <si>
    <t>gamma24</t>
  </si>
  <si>
    <t>cancer_gamma24</t>
  </si>
  <si>
    <t>gamma23</t>
  </si>
  <si>
    <t>cancer_gamma23</t>
  </si>
  <si>
    <t>cancer-2</t>
  </si>
  <si>
    <t>gamma25</t>
  </si>
  <si>
    <t>cancer-2_gamma25</t>
  </si>
  <si>
    <t>HP-UX IA (64-bit)</t>
  </si>
  <si>
    <t>gamma28</t>
  </si>
  <si>
    <t>cancer-3_gamma28</t>
  </si>
  <si>
    <t>gamma29</t>
  </si>
  <si>
    <t>cancer-3_gamma29</t>
  </si>
  <si>
    <t>gamma26</t>
  </si>
  <si>
    <t>cancer-3_gamma26</t>
  </si>
  <si>
    <t>gamma27</t>
  </si>
  <si>
    <t>cancer-3_gamma27</t>
  </si>
  <si>
    <t>canes-venatici</t>
  </si>
  <si>
    <t>gamma30</t>
  </si>
  <si>
    <t>canes-venatici_gamma30</t>
  </si>
  <si>
    <t>canes-venatici-2</t>
  </si>
  <si>
    <t>gamma31</t>
  </si>
  <si>
    <t>canes-venatici-2_gamma31</t>
  </si>
  <si>
    <t>canes-venatici-3</t>
  </si>
  <si>
    <t>alfa01</t>
  </si>
  <si>
    <t>11g (11.2.0.4.0-64bitProduction)</t>
  </si>
  <si>
    <t>canes-venatici-3_alfa01</t>
  </si>
  <si>
    <t>canis-major</t>
  </si>
  <si>
    <t>alfa02</t>
  </si>
  <si>
    <t>canis-major_alfa02</t>
  </si>
  <si>
    <t>canis-major-2</t>
  </si>
  <si>
    <t>alfa03</t>
  </si>
  <si>
    <t>canis-major-2_alfa03</t>
  </si>
  <si>
    <t>canis-major-3</t>
  </si>
  <si>
    <t>alfa05</t>
  </si>
  <si>
    <t>11g (11.2.0.2.0-64bitProduction)</t>
  </si>
  <si>
    <t>canis-major-3_alfa05</t>
  </si>
  <si>
    <t>alfa04</t>
  </si>
  <si>
    <t>canis-major-3_alfa04</t>
  </si>
  <si>
    <t>canis-minor</t>
  </si>
  <si>
    <t>alfa07</t>
  </si>
  <si>
    <t>canis-minor_alfa07</t>
  </si>
  <si>
    <t>MAA_3</t>
  </si>
  <si>
    <t>alfa06</t>
  </si>
  <si>
    <t>canis-minor-2</t>
  </si>
  <si>
    <t>alfa08</t>
  </si>
  <si>
    <t>canis-minor-2_alfa08</t>
  </si>
  <si>
    <t>canis-minor-3</t>
  </si>
  <si>
    <t>alfa09</t>
  </si>
  <si>
    <t>10g (10.2.0.2.0-64bi)</t>
  </si>
  <si>
    <t>canis-minor-3_alfa09</t>
  </si>
  <si>
    <t>capricornus</t>
  </si>
  <si>
    <t>alfa11</t>
  </si>
  <si>
    <t>capricornus_alfa11</t>
  </si>
  <si>
    <t>alfa10</t>
  </si>
  <si>
    <t>capricornus_alfa10</t>
  </si>
  <si>
    <t>capricornus-2</t>
  </si>
  <si>
    <t>alfa12</t>
  </si>
  <si>
    <t>capricornus-2_alfa12</t>
  </si>
  <si>
    <t>capricornus-3</t>
  </si>
  <si>
    <t>alfa13</t>
  </si>
  <si>
    <t>capricornus-3_alfa13</t>
  </si>
  <si>
    <t>alfa14</t>
  </si>
  <si>
    <t>carina_alfa14</t>
  </si>
  <si>
    <t>alfa15</t>
  </si>
  <si>
    <t>carina-2_alfa15</t>
  </si>
  <si>
    <t>alfa19</t>
  </si>
  <si>
    <t>carina-3_alfa19</t>
  </si>
  <si>
    <t>alfa16</t>
  </si>
  <si>
    <t>carina-3_alfa16</t>
  </si>
  <si>
    <t>alfa17</t>
  </si>
  <si>
    <t>carina-3_alfa17</t>
  </si>
  <si>
    <t>alfa18</t>
  </si>
  <si>
    <t>carina-3_alfa18</t>
  </si>
  <si>
    <t>alfa20</t>
  </si>
  <si>
    <t>cassiopeia_alfa20</t>
  </si>
  <si>
    <t>alfa21</t>
  </si>
  <si>
    <t>cassiopeia_alfa21</t>
  </si>
  <si>
    <t>alfa22</t>
  </si>
  <si>
    <t>cassiopeia_alfa22</t>
  </si>
  <si>
    <t>alfa23</t>
  </si>
  <si>
    <t>cassiopeia_alfa23</t>
  </si>
  <si>
    <t>alfa24</t>
  </si>
  <si>
    <t>cassiopeia-2_alfa24</t>
  </si>
  <si>
    <t>alfa26</t>
  </si>
  <si>
    <t>cassiopeia-3_alfa26</t>
  </si>
  <si>
    <t>alfa25</t>
  </si>
  <si>
    <t>cassiopeia-3_alfa25</t>
  </si>
  <si>
    <t>alfa28</t>
  </si>
  <si>
    <t>centaurus_alfa28</t>
  </si>
  <si>
    <t>alfa27</t>
  </si>
  <si>
    <t>8i (8.1.6.0.0-Production)</t>
  </si>
  <si>
    <t>centaurus_alfa27</t>
  </si>
  <si>
    <t>alfa29</t>
  </si>
  <si>
    <t>centaurus-2_alfa29</t>
  </si>
  <si>
    <t>alfa30</t>
  </si>
  <si>
    <t>centaurus-3_alfa30</t>
  </si>
  <si>
    <t>alfa31</t>
  </si>
  <si>
    <t>11g (11.2.0.3.0-64bitProduction)</t>
  </si>
  <si>
    <t>cepheus_alfa31</t>
  </si>
  <si>
    <t>beta01</t>
  </si>
  <si>
    <t>cepheus_beta01</t>
  </si>
  <si>
    <t>beta02</t>
  </si>
  <si>
    <t>cepheus-2_beta02</t>
  </si>
  <si>
    <t>beta03</t>
  </si>
  <si>
    <t>cepheus-3_beta03</t>
  </si>
  <si>
    <t>beta04</t>
  </si>
  <si>
    <t>cetus_beta04</t>
  </si>
  <si>
    <t>beta05</t>
  </si>
  <si>
    <t>cetus-3_beta05</t>
  </si>
  <si>
    <t>beta06</t>
  </si>
  <si>
    <t>chamaeleon_beta06</t>
  </si>
  <si>
    <t>beta07</t>
  </si>
  <si>
    <t>chamaeleon-2_beta07</t>
  </si>
  <si>
    <t>beta08</t>
  </si>
  <si>
    <t>chamaeleon-3_beta08</t>
  </si>
  <si>
    <t>beta09</t>
  </si>
  <si>
    <t>circinus_beta09</t>
  </si>
  <si>
    <t>RAC_9</t>
  </si>
  <si>
    <t>beta10</t>
  </si>
  <si>
    <t>circinus_beta10</t>
  </si>
  <si>
    <t>RAC_8</t>
  </si>
  <si>
    <t>beta11</t>
  </si>
  <si>
    <t>circinus-2_beta11</t>
  </si>
  <si>
    <t>RAC_4</t>
  </si>
  <si>
    <t>beta12</t>
  </si>
  <si>
    <t>circinus-3_beta12</t>
  </si>
  <si>
    <t>beta14</t>
  </si>
  <si>
    <t>columba_beta14</t>
  </si>
  <si>
    <t>beta13</t>
  </si>
  <si>
    <t>columba_beta13</t>
  </si>
  <si>
    <t>beta15</t>
  </si>
  <si>
    <t>columba-2_beta15</t>
  </si>
  <si>
    <t>beta16</t>
  </si>
  <si>
    <t>columba-3_beta16</t>
  </si>
  <si>
    <t>beta18</t>
  </si>
  <si>
    <t>coma-berenices_beta18</t>
  </si>
  <si>
    <t>beta17</t>
  </si>
  <si>
    <t>coma-berenices_beta17</t>
  </si>
  <si>
    <t>beta19</t>
  </si>
  <si>
    <t>coma-berenices-2_beta19</t>
  </si>
  <si>
    <t>beta20</t>
  </si>
  <si>
    <t>9i (9.2.0.7.064bitProduction)</t>
  </si>
  <si>
    <t>coma-berenices-3_beta20</t>
  </si>
  <si>
    <t>beta21</t>
  </si>
  <si>
    <t>corona-australis_beta21</t>
  </si>
  <si>
    <t>beta22</t>
  </si>
  <si>
    <t>corona-australis-2_beta22</t>
  </si>
  <si>
    <t>beta23</t>
  </si>
  <si>
    <t>corona-australis-3_beta23</t>
  </si>
  <si>
    <t>corona-borealis</t>
  </si>
  <si>
    <t>beta24</t>
  </si>
  <si>
    <t>corona-borealis_beta24</t>
  </si>
  <si>
    <t>corona-borealis-2</t>
  </si>
  <si>
    <t>beta25</t>
  </si>
  <si>
    <t>corona-borealis-2_beta25</t>
  </si>
  <si>
    <t>beta26</t>
  </si>
  <si>
    <t>10g (10.2.0.4.0-64bi)</t>
  </si>
  <si>
    <t>corona-borealis-3_beta26</t>
  </si>
  <si>
    <t>beta27</t>
  </si>
  <si>
    <t>lynx_proxima11</t>
  </si>
  <si>
    <t>MAA_20</t>
  </si>
  <si>
    <t>beta28</t>
  </si>
  <si>
    <t>corvus-2_beta28</t>
  </si>
  <si>
    <t>beta29</t>
  </si>
  <si>
    <t>corvus-3_beta29</t>
  </si>
  <si>
    <t>beta31</t>
  </si>
  <si>
    <t>crater-2_beta31</t>
  </si>
  <si>
    <t>beta30</t>
  </si>
  <si>
    <t>crater-2_beta30</t>
  </si>
  <si>
    <t>ross01</t>
  </si>
  <si>
    <t>crater-3_ross01</t>
  </si>
  <si>
    <t>ross02</t>
  </si>
  <si>
    <t>crux-2_ross02</t>
  </si>
  <si>
    <t>ross03</t>
  </si>
  <si>
    <t>crux-3_ross03</t>
  </si>
  <si>
    <t>ross04</t>
  </si>
  <si>
    <t>cygnus_ross04</t>
  </si>
  <si>
    <t>ross05</t>
  </si>
  <si>
    <t>cygnus-2_ross05</t>
  </si>
  <si>
    <t>ross06</t>
  </si>
  <si>
    <t>cygnus-3_ross06</t>
  </si>
  <si>
    <t>ross08</t>
  </si>
  <si>
    <t>delphinus_ross08</t>
  </si>
  <si>
    <t>ross07</t>
  </si>
  <si>
    <t>delphinus_ross07</t>
  </si>
  <si>
    <t>ross09</t>
  </si>
  <si>
    <t>delphinus-2_ross09</t>
  </si>
  <si>
    <t>ross11</t>
  </si>
  <si>
    <t>delphinus-3_ross11</t>
  </si>
  <si>
    <t>ross10</t>
  </si>
  <si>
    <t>delphinus-3_ross10</t>
  </si>
  <si>
    <t>dorado</t>
  </si>
  <si>
    <t>ross12</t>
  </si>
  <si>
    <t>dorado_ross12</t>
  </si>
  <si>
    <t>dorado-2</t>
  </si>
  <si>
    <t>ross13</t>
  </si>
  <si>
    <t>dorado-2_ross13</t>
  </si>
  <si>
    <t>RAC_11</t>
  </si>
  <si>
    <t>ross14</t>
  </si>
  <si>
    <t>draco_ross14</t>
  </si>
  <si>
    <t>ross15</t>
  </si>
  <si>
    <t>draco-2_ross15</t>
  </si>
  <si>
    <t>ross16</t>
  </si>
  <si>
    <t>draco-27_ross16</t>
  </si>
  <si>
    <t>ross19</t>
  </si>
  <si>
    <t>equuleus_ross19</t>
  </si>
  <si>
    <t>ross17</t>
  </si>
  <si>
    <t>equuleus_ross17</t>
  </si>
  <si>
    <t>ross18</t>
  </si>
  <si>
    <t>equuleus_ross18</t>
  </si>
  <si>
    <t>ross20</t>
  </si>
  <si>
    <t>eridanus_ross20</t>
  </si>
  <si>
    <t>ross21</t>
  </si>
  <si>
    <t>eridanus_ross21</t>
  </si>
  <si>
    <t>ross22</t>
  </si>
  <si>
    <t>eridanus-2_ross22</t>
  </si>
  <si>
    <t>ross24</t>
  </si>
  <si>
    <t>fornax_ross24</t>
  </si>
  <si>
    <t>ross23</t>
  </si>
  <si>
    <t>fornax_ross23</t>
  </si>
  <si>
    <t>ross25</t>
  </si>
  <si>
    <t>fornax-2_ross25</t>
  </si>
  <si>
    <t>ross26</t>
  </si>
  <si>
    <t>fornax-2_ross26</t>
  </si>
  <si>
    <t>ross27</t>
  </si>
  <si>
    <t>gemini_ross27</t>
  </si>
  <si>
    <t>ross28</t>
  </si>
  <si>
    <t>gemini-2_ross28</t>
  </si>
  <si>
    <t>ross29</t>
  </si>
  <si>
    <t>grus_ross29</t>
  </si>
  <si>
    <t>ross30</t>
  </si>
  <si>
    <t>grus-2_ross30</t>
  </si>
  <si>
    <t>ross31</t>
  </si>
  <si>
    <t>hercules_ross31</t>
  </si>
  <si>
    <t>rox01</t>
  </si>
  <si>
    <t>hercules-2_rox01</t>
  </si>
  <si>
    <t>rox02</t>
  </si>
  <si>
    <t>horologium_rox02</t>
  </si>
  <si>
    <t>rox03</t>
  </si>
  <si>
    <t>horologium-2_rox03</t>
  </si>
  <si>
    <t>rox04</t>
  </si>
  <si>
    <t>rox06</t>
  </si>
  <si>
    <t>hydra-2_rox06</t>
  </si>
  <si>
    <t>rox07</t>
  </si>
  <si>
    <t>hydra-2_rox07</t>
  </si>
  <si>
    <t>rox08</t>
  </si>
  <si>
    <t>hydra-2_rox08</t>
  </si>
  <si>
    <t>rox05</t>
  </si>
  <si>
    <t>hydra-2_rox05</t>
  </si>
  <si>
    <t>rox09</t>
  </si>
  <si>
    <t>hydrus_rox09</t>
  </si>
  <si>
    <t>rox14</t>
  </si>
  <si>
    <t>hydrus-2_rox14</t>
  </si>
  <si>
    <t>rox15</t>
  </si>
  <si>
    <t>10g (10.1.0.3.0-64bi)</t>
  </si>
  <si>
    <t>hydrus-2_rox15</t>
  </si>
  <si>
    <t>rox16</t>
  </si>
  <si>
    <t>hydrus-2_rox16</t>
  </si>
  <si>
    <t>rox10</t>
  </si>
  <si>
    <t>11g (11.1.0.7.0-64bit)</t>
  </si>
  <si>
    <t>hydrus-2_rox10</t>
  </si>
  <si>
    <t>rox19</t>
  </si>
  <si>
    <t>hydrus-2_rox19</t>
  </si>
  <si>
    <t>rox17</t>
  </si>
  <si>
    <t>indus_rox17</t>
  </si>
  <si>
    <t>PHYSICAL STANDBY(MANAGED REAL TIME APPLY)</t>
  </si>
  <si>
    <t>indus-2</t>
  </si>
  <si>
    <t>proxima12</t>
  </si>
  <si>
    <t>indus-2_proxima12</t>
  </si>
  <si>
    <t>indus-2_rox19</t>
  </si>
  <si>
    <t>lacerta</t>
  </si>
  <si>
    <t>rox20</t>
  </si>
  <si>
    <t>lacerta-2</t>
  </si>
  <si>
    <t>ISVrox22</t>
  </si>
  <si>
    <t>lacerta-2_ISVrox22</t>
  </si>
  <si>
    <t>rox24</t>
  </si>
  <si>
    <t>lacerta-2_rox24</t>
  </si>
  <si>
    <t>rox25</t>
  </si>
  <si>
    <t>lacerta-2_rox25</t>
  </si>
  <si>
    <t>rox26</t>
  </si>
  <si>
    <t>lacerta-2_rox26</t>
  </si>
  <si>
    <t>rox27</t>
  </si>
  <si>
    <t>lacerta-2_rox27</t>
  </si>
  <si>
    <t>rox21</t>
  </si>
  <si>
    <t>lacerta-2_rox21</t>
  </si>
  <si>
    <t>rox22</t>
  </si>
  <si>
    <t>lacerta-2_rox22</t>
  </si>
  <si>
    <t>leo</t>
  </si>
  <si>
    <t>rox28</t>
  </si>
  <si>
    <t>leo_rox28</t>
  </si>
  <si>
    <t>leo-2</t>
  </si>
  <si>
    <t>rox30</t>
  </si>
  <si>
    <t>leo-2_rox30</t>
  </si>
  <si>
    <t>rox31</t>
  </si>
  <si>
    <t>leo-2_rox31</t>
  </si>
  <si>
    <t>rox29</t>
  </si>
  <si>
    <t>leo-2_rox29</t>
  </si>
  <si>
    <t>leo-minor</t>
  </si>
  <si>
    <t>proxima01</t>
  </si>
  <si>
    <t>leo-minor_proxima01</t>
  </si>
  <si>
    <t>leo-minor-2</t>
  </si>
  <si>
    <t>proxima04</t>
  </si>
  <si>
    <t>leo-minor-2_proxima04</t>
  </si>
  <si>
    <t>proxima02</t>
  </si>
  <si>
    <t>leo-minor-2_proxima02</t>
  </si>
  <si>
    <t>proxima03</t>
  </si>
  <si>
    <t>leo-minor-2_proxima03</t>
  </si>
  <si>
    <t>lepus</t>
  </si>
  <si>
    <t>proxima05</t>
  </si>
  <si>
    <t>lepus_proxima05</t>
  </si>
  <si>
    <t>lepus-2</t>
  </si>
  <si>
    <t>proxima07</t>
  </si>
  <si>
    <t>lepus-2_proxima07</t>
  </si>
  <si>
    <t>proxima06</t>
  </si>
  <si>
    <t>lepus-2_proxima06</t>
  </si>
  <si>
    <t>libra</t>
  </si>
  <si>
    <t>proxima08</t>
  </si>
  <si>
    <t>libra_proxima08</t>
  </si>
  <si>
    <t>libra-2_proxima12</t>
  </si>
  <si>
    <t>lupus-2</t>
  </si>
  <si>
    <t>lupus-2_proxima12</t>
  </si>
  <si>
    <t>lynx</t>
  </si>
  <si>
    <t>proxima11</t>
  </si>
  <si>
    <t>lynx-2</t>
  </si>
  <si>
    <t>lynx-2_proxima12</t>
  </si>
  <si>
    <t>lyra</t>
  </si>
  <si>
    <t>proxima13</t>
  </si>
  <si>
    <t>lyra_proxima13</t>
  </si>
  <si>
    <t>mensa-2</t>
  </si>
  <si>
    <t>proxima15</t>
  </si>
  <si>
    <t>8i (8.1.7.0.0-Production)</t>
  </si>
  <si>
    <t>mensa-2_proxima15</t>
  </si>
  <si>
    <t>proxima14</t>
  </si>
  <si>
    <t>mensa-2_proxima14</t>
  </si>
  <si>
    <t>microscopium</t>
  </si>
  <si>
    <t>proxima16</t>
  </si>
  <si>
    <t>microscopium_proxima16</t>
  </si>
  <si>
    <t>microscopium-2</t>
  </si>
  <si>
    <t>proxima17</t>
  </si>
  <si>
    <t>8i (8.1.7.2.0-Production)</t>
  </si>
  <si>
    <t>microscopium-2_proxima17</t>
  </si>
  <si>
    <t>monoceros</t>
  </si>
  <si>
    <t>proxima18</t>
  </si>
  <si>
    <t>monoceros-2</t>
  </si>
  <si>
    <t>proxima20</t>
  </si>
  <si>
    <t>8i (8.1.7.2.0-64bit)</t>
  </si>
  <si>
    <t>monoceros-2_proxima20</t>
  </si>
  <si>
    <t>proxima19</t>
  </si>
  <si>
    <t>monoceros-2_proxima19</t>
  </si>
  <si>
    <t>musca</t>
  </si>
  <si>
    <t>proxima21</t>
  </si>
  <si>
    <t>musca_proxima21</t>
  </si>
  <si>
    <t>musca-2</t>
  </si>
  <si>
    <t>proxima22</t>
  </si>
  <si>
    <t>musca-2_proxima22</t>
  </si>
  <si>
    <t>norma-2</t>
  </si>
  <si>
    <t>proxima26</t>
  </si>
  <si>
    <t>norma-2_proxima26</t>
  </si>
  <si>
    <t>proxima27</t>
  </si>
  <si>
    <t>norma-2_proxima27</t>
  </si>
  <si>
    <t>proxima28</t>
  </si>
  <si>
    <t>norma-2_proxima28</t>
  </si>
  <si>
    <t>proxima29</t>
  </si>
  <si>
    <t>norma-2_proxima29</t>
  </si>
  <si>
    <t>proxima23</t>
  </si>
  <si>
    <t>norma-2_proxima23</t>
  </si>
  <si>
    <t>proxima24</t>
  </si>
  <si>
    <t>norma-2_proxima24</t>
  </si>
  <si>
    <t>proxima25</t>
  </si>
  <si>
    <t>norma-2_proxima25</t>
  </si>
  <si>
    <t>octans</t>
  </si>
  <si>
    <t>proxima30</t>
  </si>
  <si>
    <t>octans_proxima30</t>
  </si>
  <si>
    <t>octans-2</t>
  </si>
  <si>
    <t>toi03</t>
  </si>
  <si>
    <t>octans-2_toi03</t>
  </si>
  <si>
    <t>toi04</t>
  </si>
  <si>
    <t>octans-2_toi04</t>
  </si>
  <si>
    <t>toi05</t>
  </si>
  <si>
    <t>octans-2_toi05</t>
  </si>
  <si>
    <t>toi06</t>
  </si>
  <si>
    <t>octans-2_toi06</t>
  </si>
  <si>
    <t>proxima31</t>
  </si>
  <si>
    <t>octans-2_proxima31</t>
  </si>
  <si>
    <t>toi01</t>
  </si>
  <si>
    <t>octans-2_toi01</t>
  </si>
  <si>
    <t>toi02</t>
  </si>
  <si>
    <t>octans-2_toi02</t>
  </si>
  <si>
    <t>ophiuchus</t>
  </si>
  <si>
    <t>toi07</t>
  </si>
  <si>
    <t>ophiuchus_toi07</t>
  </si>
  <si>
    <t>ophiuchus-2</t>
  </si>
  <si>
    <t>toi11</t>
  </si>
  <si>
    <t>ophiuchus-2_toi11</t>
  </si>
  <si>
    <t>toi12</t>
  </si>
  <si>
    <t>ophiuchus-2_toi12</t>
  </si>
  <si>
    <t>toi13</t>
  </si>
  <si>
    <t>ophiuchus-2_toi13</t>
  </si>
  <si>
    <t>toi14</t>
  </si>
  <si>
    <t>ophiuchus-2_toi14</t>
  </si>
  <si>
    <t>toi08</t>
  </si>
  <si>
    <t>ophiuchus-2_toi08</t>
  </si>
  <si>
    <t>toi09</t>
  </si>
  <si>
    <t>ophiuchus-2_toi09</t>
  </si>
  <si>
    <t>toi10</t>
  </si>
  <si>
    <t>ophiuchus-2_toi10</t>
  </si>
  <si>
    <t>orion</t>
  </si>
  <si>
    <t>toi15</t>
  </si>
  <si>
    <t>orion_toi15</t>
  </si>
  <si>
    <t>orion-2</t>
  </si>
  <si>
    <t>toi16</t>
  </si>
  <si>
    <t>orion-2_toi16</t>
  </si>
  <si>
    <t>pegasi-01100</t>
  </si>
  <si>
    <t>pegasi-01100c</t>
  </si>
  <si>
    <t>pegasi-01100_pegasi-01100c</t>
  </si>
  <si>
    <t>pegasi-01100a</t>
  </si>
  <si>
    <t>pegasi-01100_pegasi-01100a</t>
  </si>
  <si>
    <t>pegasi-01100d</t>
  </si>
  <si>
    <t>pegasi-01100_pegasi-01100d</t>
  </si>
  <si>
    <t>RAC_15</t>
  </si>
  <si>
    <t>pegasi-01100b</t>
  </si>
  <si>
    <t>pegasi-01100_pegasi-01100b</t>
  </si>
  <si>
    <t>pegasi-01101</t>
  </si>
  <si>
    <t>pegasi-01101a</t>
  </si>
  <si>
    <t>pegasi-01101_pegasi-01101a</t>
  </si>
  <si>
    <t>RAC_3</t>
  </si>
  <si>
    <t>pegasi-01102</t>
  </si>
  <si>
    <t>pegasi-01102d</t>
  </si>
  <si>
    <t>pegasi-01102_pegasi-01102d</t>
  </si>
  <si>
    <t>pegasi-01102a</t>
  </si>
  <si>
    <t>pegasi-01102_pegasi-01102a</t>
  </si>
  <si>
    <t>pegasi-01102c</t>
  </si>
  <si>
    <t>pegasi-01102_pegasi-01102c</t>
  </si>
  <si>
    <t>pegasi-01102b</t>
  </si>
  <si>
    <t>pegasi-01102_pegasi-01102b</t>
  </si>
  <si>
    <t>pegasi-01103</t>
  </si>
  <si>
    <t>pegasi-01103a</t>
  </si>
  <si>
    <t>pegasi-01103_pegasi-01103a</t>
  </si>
  <si>
    <t>pegasi-04100</t>
  </si>
  <si>
    <t>pegasi-04100b</t>
  </si>
  <si>
    <t>pegasi-04100_pegasi-04100b</t>
  </si>
  <si>
    <t>RAC_17</t>
  </si>
  <si>
    <t>pegasi-04100c</t>
  </si>
  <si>
    <t>pegasi-04100_pegasi-04100c</t>
  </si>
  <si>
    <t>RAC_18</t>
  </si>
  <si>
    <t>pegasi-04100a</t>
  </si>
  <si>
    <t>pegasi-04100_pegasi-04100a</t>
  </si>
  <si>
    <t>RAC_16</t>
  </si>
  <si>
    <t>pegasi-04101</t>
  </si>
  <si>
    <t>pegasi-04101a</t>
  </si>
  <si>
    <t>pegasi-04101_pegasi-04101a</t>
  </si>
  <si>
    <t>RAC_19</t>
  </si>
  <si>
    <t>pegasi-04101c</t>
  </si>
  <si>
    <t>pegasi-04101_pegasi-04101c</t>
  </si>
  <si>
    <t>RAC_21</t>
  </si>
  <si>
    <t>pegasi-04101b</t>
  </si>
  <si>
    <t>pegasi-04101_pegasi-04101b</t>
  </si>
  <si>
    <t>RAC_20</t>
  </si>
  <si>
    <t>pegasi-04102</t>
  </si>
  <si>
    <t>pegasi-04102b</t>
  </si>
  <si>
    <t>pegasi-04102_pegasi-04102b</t>
  </si>
  <si>
    <t>RAC_23</t>
  </si>
  <si>
    <t>pegasi-04102e</t>
  </si>
  <si>
    <t>pegasi-04102_pegasi-04102e</t>
  </si>
  <si>
    <t>RAC_26</t>
  </si>
  <si>
    <t>pegasi-04102f</t>
  </si>
  <si>
    <t>pegasi-04102_pegasi-04102f</t>
  </si>
  <si>
    <t>RAC_27</t>
  </si>
  <si>
    <t>pegasi-04102a</t>
  </si>
  <si>
    <t>pegasi-04102_pegasi-04102a</t>
  </si>
  <si>
    <t>RAC_22</t>
  </si>
  <si>
    <t>pegasi-04102d</t>
  </si>
  <si>
    <t>pegasi-04102_pegasi-04102d</t>
  </si>
  <si>
    <t>RAC_25</t>
  </si>
  <si>
    <t>pegasi-04102c</t>
  </si>
  <si>
    <t>pegasi-04102_pegasi-04102c</t>
  </si>
  <si>
    <t>RAC_24</t>
  </si>
  <si>
    <t>pegasi-04103</t>
  </si>
  <si>
    <t>pegasi-04103b</t>
  </si>
  <si>
    <t>pegasi-04103_pegasi-04103b</t>
  </si>
  <si>
    <t>RAC_29</t>
  </si>
  <si>
    <t>pegasi-04103c</t>
  </si>
  <si>
    <t>pegasi-04103_pegasi-04103c</t>
  </si>
  <si>
    <t>RAC_30</t>
  </si>
  <si>
    <t>pegasi-04103d</t>
  </si>
  <si>
    <t>pegasi-04103_pegasi-04103d</t>
  </si>
  <si>
    <t>RAC_31</t>
  </si>
  <si>
    <t>pegasi-04103a</t>
  </si>
  <si>
    <t>pegasi-04103_pegasi-04103a</t>
  </si>
  <si>
    <t>RAC_28</t>
  </si>
  <si>
    <t>pegasi-04103f</t>
  </si>
  <si>
    <t>pegasi-04103_pegasi-04103f</t>
  </si>
  <si>
    <t>RAC_33</t>
  </si>
  <si>
    <t>pegasi-04103e</t>
  </si>
  <si>
    <t>pegasi-04103_pegasi-04103e</t>
  </si>
  <si>
    <t>RAC_32</t>
  </si>
  <si>
    <t>pegasus</t>
  </si>
  <si>
    <t>sand01</t>
  </si>
  <si>
    <t>pegasus_sand01</t>
  </si>
  <si>
    <t>pegasus-2</t>
  </si>
  <si>
    <t>sand02</t>
  </si>
  <si>
    <t>pegasus-2_sand02</t>
  </si>
  <si>
    <t>perseus-2</t>
  </si>
  <si>
    <t>sand03</t>
  </si>
  <si>
    <t>perseus-2_sand03</t>
  </si>
  <si>
    <t>phoenix</t>
  </si>
  <si>
    <t>sand04</t>
  </si>
  <si>
    <t>phoenix_sand04</t>
  </si>
  <si>
    <t>RAC_14</t>
  </si>
  <si>
    <t>phoenix-2</t>
  </si>
  <si>
    <t>sand05</t>
  </si>
  <si>
    <t>8 (8.0.6.2.0-Production)</t>
  </si>
  <si>
    <t>phoenix-2_sand05</t>
  </si>
  <si>
    <t>pictor</t>
  </si>
  <si>
    <t>sand06</t>
  </si>
  <si>
    <t>pictor_sand06</t>
  </si>
  <si>
    <t>pictor-2</t>
  </si>
  <si>
    <t>Linux IA (64-bit)</t>
  </si>
  <si>
    <t>sand07</t>
  </si>
  <si>
    <t>pictor-2_sand07</t>
  </si>
  <si>
    <t>pisces-2</t>
  </si>
  <si>
    <t>sand08</t>
  </si>
  <si>
    <t>pisces-2_sand08</t>
  </si>
  <si>
    <t>RAC_2</t>
  </si>
  <si>
    <t>piscis-austrinus-2</t>
  </si>
  <si>
    <t>sand09</t>
  </si>
  <si>
    <t>piscis-austrinus-2_sand09</t>
  </si>
  <si>
    <t>pleiades</t>
  </si>
  <si>
    <t>sand10</t>
  </si>
  <si>
    <t>pleiades_sand10</t>
  </si>
  <si>
    <t>pleiades-2</t>
  </si>
  <si>
    <t>sand11</t>
  </si>
  <si>
    <t>pleiades-2_sand11</t>
  </si>
  <si>
    <t>RAC_7</t>
  </si>
  <si>
    <t>praesepe-2</t>
  </si>
  <si>
    <t>sand12</t>
  </si>
  <si>
    <t>praesepe-2_sand12</t>
  </si>
  <si>
    <t>puppis</t>
  </si>
  <si>
    <t>sand13</t>
  </si>
  <si>
    <t>puppis_sand13</t>
  </si>
  <si>
    <t>puppis-2</t>
  </si>
  <si>
    <t>sand14</t>
  </si>
  <si>
    <t>puppis-2_sand14</t>
  </si>
  <si>
    <t>sand15</t>
  </si>
  <si>
    <t>puppis-2_sand15</t>
  </si>
  <si>
    <t>pyxis</t>
  </si>
  <si>
    <t>sand16</t>
  </si>
  <si>
    <t>pyxis_sand16</t>
  </si>
  <si>
    <t>pyxis-2</t>
  </si>
  <si>
    <t>sand17</t>
  </si>
  <si>
    <t>pyxis-2_sand17</t>
  </si>
  <si>
    <t>RAC_12</t>
  </si>
  <si>
    <t>reticulum</t>
  </si>
  <si>
    <t>sand18</t>
  </si>
  <si>
    <t>reticulum_sand18</t>
  </si>
  <si>
    <t>reticulum-2</t>
  </si>
  <si>
    <t>sand19</t>
  </si>
  <si>
    <t>reticulum-2_sand19</t>
  </si>
  <si>
    <t>sagitta-2</t>
  </si>
  <si>
    <t>sand21</t>
  </si>
  <si>
    <t>sagitta-2_sand21</t>
  </si>
  <si>
    <t>sand22</t>
  </si>
  <si>
    <t>sagitta-2_sand22</t>
  </si>
  <si>
    <t>TSTsand12</t>
  </si>
  <si>
    <t>sagitta-2_TSTsand12</t>
  </si>
  <si>
    <t>RAC_10</t>
  </si>
  <si>
    <t>sand20</t>
  </si>
  <si>
    <t>sagitta-2_sand20</t>
  </si>
  <si>
    <t>sagittarius</t>
  </si>
  <si>
    <t>sand24</t>
  </si>
  <si>
    <t>sagittarius_sand24</t>
  </si>
  <si>
    <t>RAC_5</t>
  </si>
  <si>
    <t>sagittarius-2</t>
  </si>
  <si>
    <t>sand28</t>
  </si>
  <si>
    <t>sagittarius-2_sand28</t>
  </si>
  <si>
    <t>sand29</t>
  </si>
  <si>
    <t>sagittarius-2_sand29</t>
  </si>
  <si>
    <t>sand30</t>
  </si>
  <si>
    <t>sagittarius-2_sand30</t>
  </si>
  <si>
    <t>sand31</t>
  </si>
  <si>
    <t>sagittarius-2_sand31</t>
  </si>
  <si>
    <t>TSTsand11</t>
  </si>
  <si>
    <t>sagittarius-2_TSTsand11</t>
  </si>
  <si>
    <t>sand26</t>
  </si>
  <si>
    <t>sagittarius-2_sand26</t>
  </si>
  <si>
    <t>sagittarius-2_sand19</t>
  </si>
  <si>
    <t>scorpius</t>
  </si>
  <si>
    <t>kappa01</t>
  </si>
  <si>
    <t>scorpius_kappa01</t>
  </si>
  <si>
    <t>RAC_6</t>
  </si>
  <si>
    <t>scorpius-2</t>
  </si>
  <si>
    <t>kappa03</t>
  </si>
  <si>
    <t>scorpius-2_kappa03</t>
  </si>
  <si>
    <t>MAA_17</t>
  </si>
  <si>
    <t>sculptor-2</t>
  </si>
  <si>
    <t>scutum</t>
  </si>
  <si>
    <t>kappa04</t>
  </si>
  <si>
    <t>scutum_kappa04</t>
  </si>
  <si>
    <t>RAC_13</t>
  </si>
  <si>
    <t>scutum-2</t>
  </si>
  <si>
    <t>kappa05</t>
  </si>
  <si>
    <t>scutum-2_kappa05</t>
  </si>
  <si>
    <t>serpens</t>
  </si>
  <si>
    <t>kappa06</t>
  </si>
  <si>
    <t>serpens_kappa06</t>
  </si>
  <si>
    <t>RAC_1</t>
  </si>
  <si>
    <t>serpens-2</t>
  </si>
  <si>
    <t>kappa07</t>
  </si>
  <si>
    <t>serpens-2_kappa07</t>
  </si>
  <si>
    <t>sextans</t>
  </si>
  <si>
    <t>kappa08</t>
  </si>
  <si>
    <t>sextans_kappa08</t>
  </si>
  <si>
    <t>sextans-2</t>
  </si>
  <si>
    <t>kappa09</t>
  </si>
  <si>
    <t>sextans-2_kappa09</t>
  </si>
  <si>
    <t>sunflower-02100</t>
  </si>
  <si>
    <t>sunflower-02100a</t>
  </si>
  <si>
    <t>sunflower-02100_sunflower-02100a</t>
  </si>
  <si>
    <t>sunflower-02100b</t>
  </si>
  <si>
    <t>sunflower-02100_sunflower-02100b</t>
  </si>
  <si>
    <t>sunflower-02100c</t>
  </si>
  <si>
    <t>sunflower-02100_sunflower-02100c</t>
  </si>
  <si>
    <t>sunflower-02100d</t>
  </si>
  <si>
    <t>sunflower-02100_sunflower-02100d</t>
  </si>
  <si>
    <t>sunflower-02101</t>
  </si>
  <si>
    <t>sunflower-02101a</t>
  </si>
  <si>
    <t>sunflower-02101_sunflower-02101a</t>
  </si>
  <si>
    <t>sunflower-02102</t>
  </si>
  <si>
    <t>sunflower-02102c</t>
  </si>
  <si>
    <t>sunflower-02102_sunflower-02102c</t>
  </si>
  <si>
    <t>sunflower-02102b</t>
  </si>
  <si>
    <t>sunflower-02102_sunflower-02102b</t>
  </si>
  <si>
    <t>sunflower-02102d</t>
  </si>
  <si>
    <t>sunflower-02102_sunflower-02102d</t>
  </si>
  <si>
    <t>sunflower-02102a</t>
  </si>
  <si>
    <t>sunflower-02102_sunflower-02102a</t>
  </si>
  <si>
    <t>sunflower-02103</t>
  </si>
  <si>
    <t>sunflower-02103a</t>
  </si>
  <si>
    <t>sunflower-02103_sunflower-02103a</t>
  </si>
  <si>
    <t>sunflower-05100</t>
  </si>
  <si>
    <t>sunflower-05100a</t>
  </si>
  <si>
    <t>sunflower-05100_sunflower-05100a</t>
  </si>
  <si>
    <t>sunflower-05100d</t>
  </si>
  <si>
    <t>sunflower-05100_sunflower-05100d</t>
  </si>
  <si>
    <t>RAC_34</t>
  </si>
  <si>
    <t>sunflower-05100b</t>
  </si>
  <si>
    <t>sunflower-05100_sunflower-05100b</t>
  </si>
  <si>
    <t>sunflower-05100c</t>
  </si>
  <si>
    <t>sunflower-05100_sunflower-05100c</t>
  </si>
  <si>
    <t>sunflower-05101</t>
  </si>
  <si>
    <t>sunflower-05101a</t>
  </si>
  <si>
    <t>sunflower-05101_sunflower-05101a</t>
  </si>
  <si>
    <t>sunflower-05102</t>
  </si>
  <si>
    <t>sunflower-05102b</t>
  </si>
  <si>
    <t>sunflower-05102_sunflower-05102b</t>
  </si>
  <si>
    <t>sunflower-05102a</t>
  </si>
  <si>
    <t>sunflower-05102_sunflower-05102a</t>
  </si>
  <si>
    <t>sunflower-05102d</t>
  </si>
  <si>
    <t>sunflower-05102_sunflower-05102d</t>
  </si>
  <si>
    <t>sunflower-05102c</t>
  </si>
  <si>
    <t>sunflower-05102_sunflower-05102c</t>
  </si>
  <si>
    <t>sunflower-05103</t>
  </si>
  <si>
    <t>sunflower-05103a</t>
  </si>
  <si>
    <t>sunflower-05103_sunflower-05103a</t>
  </si>
  <si>
    <t>taurus</t>
  </si>
  <si>
    <t>kappa10</t>
  </si>
  <si>
    <t>taurus_kappa10</t>
  </si>
  <si>
    <t>taurus-2</t>
  </si>
  <si>
    <t>kappa11</t>
  </si>
  <si>
    <t>taurus-2_kappa11</t>
  </si>
  <si>
    <t>telescopium</t>
  </si>
  <si>
    <t>kappa12</t>
  </si>
  <si>
    <t>telescopium_kappa12</t>
  </si>
  <si>
    <t>telescopium-2</t>
  </si>
  <si>
    <t>kappa13</t>
  </si>
  <si>
    <t>telescopium-2_kappa13</t>
  </si>
  <si>
    <t>triangulum</t>
  </si>
  <si>
    <t>kappa14</t>
  </si>
  <si>
    <t>triangulum_kappa14</t>
  </si>
  <si>
    <t>triangulum-2</t>
  </si>
  <si>
    <t>kappa15</t>
  </si>
  <si>
    <t>triangulum-2_kappa15</t>
  </si>
  <si>
    <t>triangulum-australe-2</t>
  </si>
  <si>
    <t>kappa24</t>
  </si>
  <si>
    <t>8i (8.1.7.4.0-Production)</t>
  </si>
  <si>
    <t>triangulum-australe-2_kappa24</t>
  </si>
  <si>
    <t>kappa25</t>
  </si>
  <si>
    <t>triangulum-australe-2_kappa25</t>
  </si>
  <si>
    <t>kappa26</t>
  </si>
  <si>
    <t>9i (9.2.0.8.0-Production)</t>
  </si>
  <si>
    <t>triangulum-australe-2_kappa26</t>
  </si>
  <si>
    <t>kappa27</t>
  </si>
  <si>
    <t>triangulum-australe-2_kappa27</t>
  </si>
  <si>
    <t>kappa28</t>
  </si>
  <si>
    <t>triangulum-australe-2_kappa28</t>
  </si>
  <si>
    <t>kappa29</t>
  </si>
  <si>
    <t>triangulum-australe-2_kappa29</t>
  </si>
  <si>
    <t>kappa30</t>
  </si>
  <si>
    <t>triangulum-australe-2_kappa30</t>
  </si>
  <si>
    <t>kappa31</t>
  </si>
  <si>
    <t>triangulum-australe-2_kappa31</t>
  </si>
  <si>
    <t>koi01</t>
  </si>
  <si>
    <t>triangulum-australe-2_koi01</t>
  </si>
  <si>
    <t>koi02</t>
  </si>
  <si>
    <t>triangulum-australe-2_koi02</t>
  </si>
  <si>
    <t>kappa16</t>
  </si>
  <si>
    <t>triangulum-australe-2_kappa16</t>
  </si>
  <si>
    <t>kappa17</t>
  </si>
  <si>
    <t>10g (10.2.0.1.0-64bi)</t>
  </si>
  <si>
    <t>triangulum-australe-2_kappa17</t>
  </si>
  <si>
    <t>kappa18</t>
  </si>
  <si>
    <t>triangulum-australe-2_kappa18</t>
  </si>
  <si>
    <t>kappa19</t>
  </si>
  <si>
    <t>triangulum-australe-2_kappa19</t>
  </si>
  <si>
    <t>kappa20</t>
  </si>
  <si>
    <t>triangulum-australe-2_kappa20</t>
  </si>
  <si>
    <t>kappa21</t>
  </si>
  <si>
    <t>triangulum-australe-2_kappa21</t>
  </si>
  <si>
    <t>kappa22</t>
  </si>
  <si>
    <t>triangulum-australe-2_kappa22</t>
  </si>
  <si>
    <t>kappa23</t>
  </si>
  <si>
    <t>triangulum-australe-2_kappa23</t>
  </si>
  <si>
    <t>tucana-2</t>
  </si>
  <si>
    <t>koi05</t>
  </si>
  <si>
    <t>tucana-2_koi05</t>
  </si>
  <si>
    <t>koi06</t>
  </si>
  <si>
    <t>tucana-2_koi06</t>
  </si>
  <si>
    <t>koi07</t>
  </si>
  <si>
    <t>tucana-2_koi07</t>
  </si>
  <si>
    <t>koi08</t>
  </si>
  <si>
    <t>tucana-2_koi08</t>
  </si>
  <si>
    <t>koi09</t>
  </si>
  <si>
    <t>tucana-2_koi09</t>
  </si>
  <si>
    <t>koi10</t>
  </si>
  <si>
    <t>9i (9.2.0.7.0-Production)</t>
  </si>
  <si>
    <t>tucana-2_koi10</t>
  </si>
  <si>
    <t>koi03</t>
  </si>
  <si>
    <t>tucana-2_koi03</t>
  </si>
  <si>
    <t>koi04</t>
  </si>
  <si>
    <t>tucana-2_koi04</t>
  </si>
  <si>
    <t>ursa-major</t>
  </si>
  <si>
    <t>koi11</t>
  </si>
  <si>
    <t>ursa-major_koi11</t>
  </si>
  <si>
    <t>ursa-major-2</t>
  </si>
  <si>
    <t>koi14</t>
  </si>
  <si>
    <t>ursa-major-2_koi14</t>
  </si>
  <si>
    <t>koi15</t>
  </si>
  <si>
    <t>ursa-major-2_koi15</t>
  </si>
  <si>
    <t>koi12</t>
  </si>
  <si>
    <t>ursa-major-2_koi12</t>
  </si>
  <si>
    <t>koi13</t>
  </si>
  <si>
    <t>ursa-major-2_koi13</t>
  </si>
  <si>
    <t>ursa-minor-2</t>
  </si>
  <si>
    <t>koi19</t>
  </si>
  <si>
    <t>ursa-minor-2_koi19</t>
  </si>
  <si>
    <t>koi20</t>
  </si>
  <si>
    <t>ursa-minor-2_koi20</t>
  </si>
  <si>
    <t>koi16</t>
  </si>
  <si>
    <t>ursa-minor-2_koi16</t>
  </si>
  <si>
    <t>koi17</t>
  </si>
  <si>
    <t>ursa-minor-2_koi17</t>
  </si>
  <si>
    <t>koi18</t>
  </si>
  <si>
    <t>ursa-minor-2_koi18</t>
  </si>
  <si>
    <t>vela</t>
  </si>
  <si>
    <t>koi21</t>
  </si>
  <si>
    <t>vela_koi21</t>
  </si>
  <si>
    <t>vela-2</t>
  </si>
  <si>
    <t>koi22</t>
  </si>
  <si>
    <t>vela-2_koi22</t>
  </si>
  <si>
    <t>virgo</t>
  </si>
  <si>
    <t>koi23</t>
  </si>
  <si>
    <t>12c (12.1.0.4.0-64bit)</t>
  </si>
  <si>
    <t>virgo_koi23</t>
  </si>
  <si>
    <t>virgo-2</t>
  </si>
  <si>
    <t>koi24</t>
  </si>
  <si>
    <t>virgo-2_koi24</t>
  </si>
  <si>
    <t>volans</t>
  </si>
  <si>
    <t>koi25</t>
  </si>
  <si>
    <t>volans_koi25</t>
  </si>
  <si>
    <t>volans-2</t>
  </si>
  <si>
    <t>koi26</t>
  </si>
  <si>
    <t>volans-2_koi26</t>
  </si>
  <si>
    <t>vulpecula</t>
  </si>
  <si>
    <t>koi27</t>
  </si>
  <si>
    <t>vulpecula_koi27</t>
  </si>
  <si>
    <t>vulpecula-2</t>
  </si>
  <si>
    <t>koi29</t>
  </si>
  <si>
    <t>vulpecula-2_koi29</t>
  </si>
  <si>
    <t>koi28</t>
  </si>
  <si>
    <t>vulpecula-2_koi28</t>
  </si>
  <si>
    <t xml:space="preserve">The information in this table summarizes the Database Deployment information at a HOST level. This is a useful sheet for determining optimization opportunities, such as the deployment of Options and Packs across the infrastructure. </t>
  </si>
  <si>
    <t># Databases</t>
  </si>
  <si>
    <t>Installed
Versions</t>
  </si>
  <si>
    <t>11g</t>
  </si>
  <si>
    <t>8i</t>
  </si>
  <si>
    <t>12c</t>
  </si>
  <si>
    <t>DG_6</t>
  </si>
  <si>
    <t>10g</t>
  </si>
  <si>
    <t>DG_4</t>
  </si>
  <si>
    <t>9i</t>
  </si>
  <si>
    <t>DG_3</t>
  </si>
  <si>
    <t>DG_1</t>
  </si>
  <si>
    <t>DG_7</t>
  </si>
  <si>
    <t>12c,11g</t>
  </si>
  <si>
    <t>DG_2</t>
  </si>
  <si>
    <t>10g,11g</t>
  </si>
  <si>
    <t>10g,8i</t>
  </si>
  <si>
    <t>DG_5</t>
  </si>
  <si>
    <t>8i,9i,10g</t>
  </si>
  <si>
    <t>8i,9i</t>
  </si>
  <si>
    <t>8,9i</t>
  </si>
  <si>
    <t>9i,8</t>
  </si>
  <si>
    <t xml:space="preserve">For this kind of environments all the databases should be licensed equal for all instances in the group, even when evidence was only found on the primary instance. </t>
  </si>
  <si>
    <t>HAA Group ID</t>
  </si>
  <si>
    <t>Host</t>
  </si>
  <si>
    <t>DB</t>
  </si>
  <si>
    <t>Unique Name</t>
  </si>
  <si>
    <t>Database ID</t>
  </si>
  <si>
    <t>Standby Mode</t>
  </si>
  <si>
    <t>Database state</t>
  </si>
  <si>
    <t>Fast Incremental Backup on Physical Standby (Needs Active DataGuard license)</t>
  </si>
  <si>
    <t>Part of ADG</t>
  </si>
  <si>
    <t>HA TYPE</t>
  </si>
  <si>
    <t>kappa06-uniq</t>
  </si>
  <si>
    <t>READ WRITE</t>
  </si>
  <si>
    <t>DG</t>
  </si>
  <si>
    <t>Dataguard Standby Configuration</t>
  </si>
  <si>
    <t>PHYSICAL STANDBY</t>
  </si>
  <si>
    <t>MOUNTED</t>
  </si>
  <si>
    <t>kappa04-uniq</t>
  </si>
  <si>
    <t>kappa031</t>
  </si>
  <si>
    <t>kappa032</t>
  </si>
  <si>
    <t>kepler23PMY</t>
  </si>
  <si>
    <t>READ ONLY WITH APPLY</t>
  </si>
  <si>
    <t>Real Application Clusters Structure</t>
  </si>
  <si>
    <t>RAC Group ID</t>
  </si>
  <si>
    <t>ID</t>
  </si>
  <si>
    <t>Output provided</t>
  </si>
  <si>
    <t>OPEN</t>
  </si>
  <si>
    <t>Yes</t>
  </si>
  <si>
    <t>perseus</t>
  </si>
  <si>
    <t>sagitta</t>
  </si>
  <si>
    <t>sculptor</t>
  </si>
  <si>
    <t>Partitioning [only first 10 records per database are shown]</t>
  </si>
  <si>
    <t>StandBy Databases notice</t>
  </si>
  <si>
    <t>Important: A standby configuration was detected. Note that usage details for this option not listed since it is unavailable on database instances configured in standby mode. Please refer to 'Database Deployment' sheet to see if the standby database needs licenses for this option.</t>
  </si>
  <si>
    <t>Segment Type</t>
  </si>
  <si>
    <t>Segment Name</t>
  </si>
  <si>
    <t>Rows Number</t>
  </si>
  <si>
    <t>Owner</t>
  </si>
  <si>
    <t>Min created</t>
  </si>
  <si>
    <t>Min Last Dll time</t>
  </si>
  <si>
    <t>OBJECT_TYPE</t>
  </si>
  <si>
    <t>OBJECT_NAME1-128</t>
  </si>
  <si>
    <t>OWNER-128</t>
  </si>
  <si>
    <t>2014-05-31 12:34:55</t>
  </si>
  <si>
    <t>2018-05-31 12:34:55</t>
  </si>
  <si>
    <t>OBJECT_NAME2-128</t>
  </si>
  <si>
    <t>OBJECT_NAME3-128</t>
  </si>
  <si>
    <t>OWNER2-128</t>
  </si>
  <si>
    <t>OBJECT_NAME4-128</t>
  </si>
  <si>
    <t>OBJECT_NAME5-128</t>
  </si>
  <si>
    <t>OWNER3-128</t>
  </si>
  <si>
    <t>..........................................</t>
  </si>
  <si>
    <t>INDEX SUBPARTITION</t>
  </si>
  <si>
    <t>IDX_TASK_TLI_5</t>
  </si>
  <si>
    <t>INO_TASK_MGMT</t>
  </si>
  <si>
    <t>2012-06-28 13:22:29</t>
  </si>
  <si>
    <t>IDX_TASK_TLI_3</t>
  </si>
  <si>
    <t>2014-06-04 12:53:11</t>
  </si>
  <si>
    <t>TABLE SUBPARTITION</t>
  </si>
  <si>
    <t>TASK_TLI</t>
  </si>
  <si>
    <t>IDX_TASK_TLI_4</t>
  </si>
  <si>
    <t>IDX_TASK_TLI_1</t>
  </si>
  <si>
    <t>IDX_TASK_TLI_2</t>
  </si>
  <si>
    <t>IDX_TASK_TLI_6</t>
  </si>
  <si>
    <t>OBJECT_NAME1-54</t>
  </si>
  <si>
    <t>OWNER-54</t>
  </si>
  <si>
    <t>OBJECT_NAME2-54</t>
  </si>
  <si>
    <t>OBJECT_NAME3-54</t>
  </si>
  <si>
    <t>OWNER2-54</t>
  </si>
  <si>
    <t>OBJECT_NAME4-54</t>
  </si>
  <si>
    <t>OBJECT_NAME5-54</t>
  </si>
  <si>
    <t>OWNER3-54</t>
  </si>
  <si>
    <t>2014-08-31 00:52:26</t>
  </si>
  <si>
    <t>2020-12-07 14:23:10</t>
  </si>
  <si>
    <t>2013-02-28 10:35:10</t>
  </si>
  <si>
    <t>2020-12-07 14:24:31</t>
  </si>
  <si>
    <t>IDX_TASK_TLI_7</t>
  </si>
  <si>
    <t>2017-06-07 13:51:54</t>
  </si>
  <si>
    <t>2020-12-07 14:25:17</t>
  </si>
  <si>
    <t>2020-12-07 14:23:36</t>
  </si>
  <si>
    <t>2020-12-07 14:24:01</t>
  </si>
  <si>
    <t>2020-12-07 16:44:15</t>
  </si>
  <si>
    <t>2020-12-07 14:22:40</t>
  </si>
  <si>
    <t>2020-12-07 14:21:52</t>
  </si>
  <si>
    <t>OBJECT_NAME1-90</t>
  </si>
  <si>
    <t>OWNER-90</t>
  </si>
  <si>
    <t>OBJECT_NAME2-90</t>
  </si>
  <si>
    <t>OBJECT_NAME3-90</t>
  </si>
  <si>
    <t>OWNER2-90</t>
  </si>
  <si>
    <t>OBJECT_NAME4-90</t>
  </si>
  <si>
    <t>OBJECT_NAME5-90</t>
  </si>
  <si>
    <t>OWNER3-90</t>
  </si>
  <si>
    <t>OBJECT_NAME1-72</t>
  </si>
  <si>
    <t>OWNER-72</t>
  </si>
  <si>
    <t>OBJECT_NAME2-72</t>
  </si>
  <si>
    <t>OBJECT_NAME3-72</t>
  </si>
  <si>
    <t>OWNER2-72</t>
  </si>
  <si>
    <t>OBJECT_NAME4-72</t>
  </si>
  <si>
    <t>OBJECT_NAME5-72</t>
  </si>
  <si>
    <t>OWNER3-72</t>
  </si>
  <si>
    <t>OBJECT_NAME1-67</t>
  </si>
  <si>
    <t>OWNER-67</t>
  </si>
  <si>
    <t>OBJECT_NAME2-67</t>
  </si>
  <si>
    <t>OBJECT_NAME3-67</t>
  </si>
  <si>
    <t>OWNER2-67</t>
  </si>
  <si>
    <t>OBJECT_NAME4-67</t>
  </si>
  <si>
    <t>OBJECT_NAME5-67</t>
  </si>
  <si>
    <t>OWNER3-67</t>
  </si>
  <si>
    <t>OBJECT_NAME1-139</t>
  </si>
  <si>
    <t>OWNER-139</t>
  </si>
  <si>
    <t>OBJECT_NAME2-139</t>
  </si>
  <si>
    <t>OBJECT_NAME3-139</t>
  </si>
  <si>
    <t>OWNER2-139</t>
  </si>
  <si>
    <t>OBJECT_NAME4-139</t>
  </si>
  <si>
    <t>OBJECT_NAME5-139</t>
  </si>
  <si>
    <t>OWNER3-139</t>
  </si>
  <si>
    <t>2014-11-26 12:20:23</t>
  </si>
  <si>
    <t>OBJECT_NAME1-79</t>
  </si>
  <si>
    <t>OWNER-79</t>
  </si>
  <si>
    <t>OBJECT_NAME2-79</t>
  </si>
  <si>
    <t>OBJECT_NAME3-79</t>
  </si>
  <si>
    <t>OWNER2-79</t>
  </si>
  <si>
    <t>OBJECT_NAME4-79</t>
  </si>
  <si>
    <t>OBJECT_NAME5-79</t>
  </si>
  <si>
    <t>OWNER3-79</t>
  </si>
  <si>
    <t>2014-07-21 10:07:14</t>
  </si>
  <si>
    <t>OBJECT_NAME1-117</t>
  </si>
  <si>
    <t>OWNER-117</t>
  </si>
  <si>
    <t>OBJECT_NAME2-117</t>
  </si>
  <si>
    <t>OBJECT_NAME3-117</t>
  </si>
  <si>
    <t>OWNER2-117</t>
  </si>
  <si>
    <t>OBJECT_NAME4-117</t>
  </si>
  <si>
    <t>OBJECT_NAME5-117</t>
  </si>
  <si>
    <t>OWNER3-117</t>
  </si>
  <si>
    <t>OBJECT_NAME1-86</t>
  </si>
  <si>
    <t>OWNER-86</t>
  </si>
  <si>
    <t>OBJECT_NAME2-86</t>
  </si>
  <si>
    <t>OBJECT_NAME3-86</t>
  </si>
  <si>
    <t>OWNER2-86</t>
  </si>
  <si>
    <t>OBJECT_NAME4-86</t>
  </si>
  <si>
    <t>OBJECT_NAME5-86</t>
  </si>
  <si>
    <t>OWNER3-86</t>
  </si>
  <si>
    <t>2014-07-09 13:53:08</t>
  </si>
  <si>
    <t>2014-04-03 08:25:30</t>
  </si>
  <si>
    <t>2014-04-03 10:10:11</t>
  </si>
  <si>
    <t>OBJECT_NAME1-88</t>
  </si>
  <si>
    <t>OWNER-88</t>
  </si>
  <si>
    <t>OBJECT_NAME2-88</t>
  </si>
  <si>
    <t>OBJECT_NAME3-88</t>
  </si>
  <si>
    <t>OWNER2-88</t>
  </si>
  <si>
    <t>OBJECT_NAME4-88</t>
  </si>
  <si>
    <t>OBJECT_NAME5-88</t>
  </si>
  <si>
    <t>OWNER3-88</t>
  </si>
  <si>
    <t>OBJECT_NAME1-62</t>
  </si>
  <si>
    <t>OWNER-62</t>
  </si>
  <si>
    <t>OBJECT_NAME2-62</t>
  </si>
  <si>
    <t>OBJECT_NAME3-62</t>
  </si>
  <si>
    <t>OWNER2-62</t>
  </si>
  <si>
    <t>OBJECT_NAME4-62</t>
  </si>
  <si>
    <t>OBJECT_NAME5-62</t>
  </si>
  <si>
    <t>OWNER3-62</t>
  </si>
  <si>
    <t>OBJECT_NAME1-167</t>
  </si>
  <si>
    <t>OWNER-167</t>
  </si>
  <si>
    <t>OBJECT_NAME2-167</t>
  </si>
  <si>
    <t>OBJECT_NAME3-167</t>
  </si>
  <si>
    <t>OWNER2-167</t>
  </si>
  <si>
    <t>OBJECT_NAME4-167</t>
  </si>
  <si>
    <t>OBJECT_NAME5-167</t>
  </si>
  <si>
    <t>OWNER3-167</t>
  </si>
  <si>
    <t>Oracle Advanced Compression provides a comprehensive set of compression capabilities to help improve performance and reduce storage costs.</t>
  </si>
  <si>
    <t>Features Usage Information</t>
  </si>
  <si>
    <t>Name</t>
  </si>
  <si>
    <t>Detected Usages</t>
  </si>
  <si>
    <t>Total Samples</t>
  </si>
  <si>
    <t>Currently Used</t>
  </si>
  <si>
    <t>First Usage Date</t>
  </si>
  <si>
    <t>Last Usage Date</t>
  </si>
  <si>
    <t>Feature Info</t>
  </si>
  <si>
    <t>Last Sample Date</t>
  </si>
  <si>
    <t>Sample Interval</t>
  </si>
  <si>
    <t>DBID</t>
  </si>
  <si>
    <t>DBID (V$DATABASE)</t>
  </si>
  <si>
    <t>Version (V$DATABASE)</t>
  </si>
  <si>
    <t>AUX Count</t>
  </si>
  <si>
    <t>Oracle Utility Datapump (Export)</t>
  </si>
  <si>
    <t>12.1.0.2.0</t>
  </si>
  <si>
    <t>FALSE</t>
  </si>
  <si>
    <t>2016-12-24</t>
  </si>
  <si>
    <t>2018-03-17</t>
  </si>
  <si>
    <t>2018-03-24</t>
  </si>
  <si>
    <t>12.1.0.4.0</t>
  </si>
  <si>
    <t>TRUE</t>
  </si>
  <si>
    <t>Oracle Utility Datapump (Export) invoked: 205 times, compression used: 79 times, encryption used: 0 times</t>
  </si>
  <si>
    <t>Oracle Advanced Security provides protection for all your sensitive data.</t>
  </si>
  <si>
    <t>Advanced Security [only first 10 records per database are shown]</t>
  </si>
  <si>
    <t>Object Type</t>
  </si>
  <si>
    <t>Column Name</t>
  </si>
  <si>
    <t>COLUMN_ENCRYPTION</t>
  </si>
  <si>
    <t>OWNER-517</t>
  </si>
  <si>
    <t>TABLE-517</t>
  </si>
  <si>
    <t>TABLESPACE_ENCRYPTION</t>
  </si>
  <si>
    <t>YES</t>
  </si>
  <si>
    <t>SECUREFILES_ENCRYPTION</t>
  </si>
  <si>
    <t>TABLE-OWNR-517</t>
  </si>
  <si>
    <t>DBA_LOB_SUBPARTITIONS</t>
  </si>
  <si>
    <t>table-517</t>
  </si>
  <si>
    <t>OWNER-507</t>
  </si>
  <si>
    <t>TABLE-507</t>
  </si>
  <si>
    <t>table-507</t>
  </si>
  <si>
    <t>REDACTION_POLICIES</t>
  </si>
  <si>
    <t>OBJECT_OWNER</t>
  </si>
  <si>
    <t>OBJECT_NAME</t>
  </si>
  <si>
    <t>POLICY_NAME</t>
  </si>
  <si>
    <t>OWNER-COOLUMN</t>
  </si>
  <si>
    <t>TABLE_NAME</t>
  </si>
  <si>
    <t>LOB-owner-474</t>
  </si>
  <si>
    <t>DBA_LOBS</t>
  </si>
  <si>
    <t>table_name-474</t>
  </si>
  <si>
    <t>TABLE-owner-474</t>
  </si>
  <si>
    <t>DBA_LOB_PARTITIONS</t>
  </si>
  <si>
    <t>OBJECT-487</t>
  </si>
  <si>
    <t>POLICY-487</t>
  </si>
  <si>
    <t>OWNER-487</t>
  </si>
  <si>
    <t>TABLE-487</t>
  </si>
  <si>
    <t>LOB-487</t>
  </si>
  <si>
    <t>table-487</t>
  </si>
  <si>
    <t>name-487</t>
  </si>
  <si>
    <t>2017-05-27</t>
  </si>
  <si>
    <t>2018-03-18</t>
  </si>
  <si>
    <t>2018-03-25</t>
  </si>
  <si>
    <t>From Oracle 10g and onwards, the Oracle database tracks features used. Oracle provide the DBA_FEATURE_USAGE_STATISTICS view for just that purpose. This sheet shows information about what features are currently in use according to this view. While some information provide useful circumstantial evidence, it is insufficient for concluding actual license requirements.</t>
  </si>
  <si>
    <t>Active Data Guard - Real-Time Query on Physical Standby</t>
  </si>
  <si>
    <t>11.2.0.3.0</t>
  </si>
  <si>
    <t>2012-04-28</t>
  </si>
  <si>
    <t>2021-01-30</t>
  </si>
  <si>
    <t>2021-01-23</t>
  </si>
  <si>
    <t>Real-Time SQL Monitoring</t>
  </si>
  <si>
    <t>12.2.0.1.0</t>
  </si>
  <si>
    <t>2018-02-07</t>
  </si>
  <si>
    <t>2021-01-03</t>
  </si>
  <si>
    <t>2017-03-28</t>
  </si>
  <si>
    <t>2017-08-28</t>
  </si>
  <si>
    <t>SQL Profile</t>
  </si>
  <si>
    <t>2015-05-13</t>
  </si>
  <si>
    <t>2020-12-29</t>
  </si>
  <si>
    <t>2019-10-07</t>
  </si>
  <si>
    <t>2020-12-28</t>
  </si>
  <si>
    <t>2020-12-01</t>
  </si>
  <si>
    <t>2021-01-27</t>
  </si>
  <si>
    <t>2018-09-30</t>
  </si>
  <si>
    <t>2020-08-08</t>
  </si>
  <si>
    <t>2015-10-06</t>
  </si>
  <si>
    <t>2019-09-28</t>
  </si>
  <si>
    <t>2021-01-02</t>
  </si>
  <si>
    <t>11.2.0.4.0</t>
  </si>
  <si>
    <t>2014-07-23</t>
  </si>
  <si>
    <t>2021-01-11</t>
  </si>
  <si>
    <t>2019-09-07</t>
  </si>
  <si>
    <t>2020-12-26</t>
  </si>
  <si>
    <t>2017-08-23</t>
  </si>
  <si>
    <t>2017-04-25</t>
  </si>
  <si>
    <t>2014-04-17</t>
  </si>
  <si>
    <t>2021-01-09</t>
  </si>
  <si>
    <t>2015-03-21</t>
  </si>
  <si>
    <t>2018-03-13</t>
  </si>
  <si>
    <t>2018-03-29</t>
  </si>
  <si>
    <t>2017-08-14</t>
  </si>
  <si>
    <t>2020-12-27</t>
  </si>
  <si>
    <t>2015-09-19</t>
  </si>
  <si>
    <t>2019-08-17</t>
  </si>
  <si>
    <t>2020-12-19</t>
  </si>
  <si>
    <t>2019-08-21</t>
  </si>
  <si>
    <t>2021-01-06</t>
  </si>
  <si>
    <t>2016-12-20</t>
  </si>
  <si>
    <t>2021-03-16</t>
  </si>
  <si>
    <t>2018-02-12</t>
  </si>
  <si>
    <t>2020-08-13</t>
  </si>
  <si>
    <t>2019-08-31</t>
  </si>
  <si>
    <t>2015-08-22</t>
  </si>
  <si>
    <t>2017-05-17</t>
  </si>
  <si>
    <t>2019-10-19</t>
  </si>
  <si>
    <t>2020-11-10</t>
  </si>
  <si>
    <t>2015-05-20</t>
  </si>
  <si>
    <t>2018-01-15</t>
  </si>
  <si>
    <t>2017-08-20</t>
  </si>
  <si>
    <t>2014-03-22</t>
  </si>
  <si>
    <t>From Oracle 10g the database itself tracks what features are being used in database. Oracle provide the DBA_FEATURE_USAGE_STATISTICS view for just that purpose. This sheet shows information about what features were used but not at this moment according to this view. While some information provide useful circumstantial evidence, it is insufficient for concluding actual license requirements.</t>
  </si>
  <si>
    <t>2013-11-29</t>
  </si>
  <si>
    <t>2015-04-28</t>
  </si>
  <si>
    <t>2018-04-12</t>
  </si>
  <si>
    <t>2017-05-26</t>
  </si>
  <si>
    <t>2018-05-11</t>
  </si>
  <si>
    <t>2021-01-15</t>
  </si>
  <si>
    <t>2013-11-26</t>
  </si>
  <si>
    <t>2019-05-01</t>
  </si>
  <si>
    <t>2014-03-05</t>
  </si>
  <si>
    <t>2016-04-02</t>
  </si>
  <si>
    <t>2020-11-28</t>
  </si>
  <si>
    <t>2019-01-19</t>
  </si>
  <si>
    <t>2020-02-23</t>
  </si>
  <si>
    <t>2019-01-26</t>
  </si>
  <si>
    <t>2020-02-08</t>
  </si>
  <si>
    <t>2020-03-21</t>
  </si>
  <si>
    <t>2017-01-20</t>
  </si>
  <si>
    <t>2020-07-17</t>
  </si>
  <si>
    <t>2020-12-25</t>
  </si>
  <si>
    <t>2016-03-26</t>
  </si>
  <si>
    <t>2017-12-02</t>
  </si>
  <si>
    <t>2020-12-22</t>
  </si>
  <si>
    <t>2017-10-21</t>
  </si>
  <si>
    <t>2018-01-20</t>
  </si>
  <si>
    <t>SQL Tuning Advisor</t>
  </si>
  <si>
    <t>2015-12-10</t>
  </si>
  <si>
    <t>2016-02-17</t>
  </si>
  <si>
    <t>2016-08-18</t>
  </si>
  <si>
    <t>2017-01-25</t>
  </si>
  <si>
    <t>2016-05-18</t>
  </si>
  <si>
    <t>2016-09-08</t>
  </si>
  <si>
    <t>2017-02-02</t>
  </si>
  <si>
    <t>2017-02-09</t>
  </si>
  <si>
    <t>2018-03-31</t>
  </si>
  <si>
    <t>This sheet contains information about value of the parameter "control_management_pack_access" for each database in your environment, controlling the availability of Oracle's Diagnostics and Tuning Pack. This parameter is available starting from Oracle 11g and set to "DIAGNOSTIC+TUNING" by default. From  version 12C it is set to 'NONE' by default for Standard Edition databases.</t>
  </si>
  <si>
    <t>Pack Enabled</t>
  </si>
  <si>
    <t>DIAGNOSTIC+TUNING</t>
  </si>
  <si>
    <t>DIAGNOSTIC</t>
  </si>
  <si>
    <t>NONE</t>
  </si>
  <si>
    <t>DB Control</t>
  </si>
  <si>
    <t>Oracle License &amp; Compliance Support</t>
  </si>
  <si>
    <t>MGMT_ADMIN_LICENSES</t>
  </si>
  <si>
    <t>Granted:YES, Agreed:YES</t>
  </si>
  <si>
    <t xml:space="preserve">This sheet contains information about activated Management Pack features in the Oracle Enterprise Manager "Database Control 11g", and Oracle Enterprise Manager "Grid / Cloud Control"  (all versions). Oracle Enterprise Manager is the Web-based interface and primary tool for managing an Oracle database. It displays all configured targets configured in your OEM with manually activated Management Packs per target. Keep in mind that Oracle activates all Management Packs for all targets by default. This page only shows activated Management Packs agreed manually by your database administrators. For compliance purpose, we recommend to implement Oracle's Auto-Licensing feature. </t>
  </si>
  <si>
    <t>Oracle Enterprise Manager "Database Control 11g", and Oracle Enterprise Manager "Grid / Cloud Control" information</t>
  </si>
  <si>
    <t>EM Host</t>
  </si>
  <si>
    <t>EM Db</t>
  </si>
  <si>
    <t>Controlled Databases with Pack Access Granted and Agreed</t>
  </si>
  <si>
    <t>Target Host</t>
  </si>
  <si>
    <t>Target DB</t>
  </si>
  <si>
    <t>Test Data Mgt. Pack</t>
  </si>
  <si>
    <t>Cloud Mgt. Pack</t>
  </si>
  <si>
    <t>Controlled Databases with Pack Access Granted and Not Agreed</t>
  </si>
  <si>
    <t>Database Diagnostics Pack</t>
  </si>
  <si>
    <t>Database Tuning Pack</t>
  </si>
  <si>
    <t>beta14_beta09</t>
  </si>
  <si>
    <t>Granted: Yes, Agreed: No</t>
  </si>
  <si>
    <t>beta14_beta14</t>
  </si>
  <si>
    <t>beta10_beta10</t>
  </si>
  <si>
    <t>beta10_beta13</t>
  </si>
  <si>
    <t>Granted: YES, Agreed: YES</t>
  </si>
  <si>
    <t>pcdprd01</t>
  </si>
  <si>
    <t>PCRFCNTP_PCRFCNTP1</t>
  </si>
  <si>
    <t>PCRFSESP_PCRFSESP1</t>
  </si>
  <si>
    <t>pcdprd02</t>
  </si>
  <si>
    <t>PCRFCNTP_PCRFCNTP2</t>
  </si>
  <si>
    <t>pcdtst01</t>
  </si>
  <si>
    <t>PCRFCNPP</t>
  </si>
  <si>
    <t>PCRFCTST</t>
  </si>
  <si>
    <t>PCRFSEPP</t>
  </si>
  <si>
    <t>PCRFSTST</t>
  </si>
  <si>
    <t>kepler23PMY_kepler21</t>
  </si>
  <si>
    <t>kepler20_aquarius</t>
  </si>
  <si>
    <t>ardprd01</t>
  </si>
  <si>
    <t>ARDP</t>
  </si>
  <si>
    <t>REBOP</t>
  </si>
  <si>
    <t>kepler28PMY</t>
  </si>
  <si>
    <t>SDAP_carina-3</t>
  </si>
  <si>
    <t>itsm-prod</t>
  </si>
  <si>
    <t>ITSMP</t>
  </si>
  <si>
    <t>koi2402</t>
  </si>
  <si>
    <t>koi2602</t>
  </si>
  <si>
    <t>rbdprd01</t>
  </si>
  <si>
    <t>RBkappa25</t>
  </si>
  <si>
    <t>rbdtst01</t>
  </si>
  <si>
    <t>RBDTST</t>
  </si>
  <si>
    <t>rgaprd01</t>
  </si>
  <si>
    <t>SDAP</t>
  </si>
  <si>
    <t>kappa031_scorpius-2</t>
  </si>
  <si>
    <t>spdprd12</t>
  </si>
  <si>
    <t>kepler23PMY_kepler232</t>
  </si>
  <si>
    <t>spdpre12</t>
  </si>
  <si>
    <t>kepler28PMY_kepler282</t>
  </si>
  <si>
    <t>spdpre13</t>
  </si>
  <si>
    <t>kepler28REP</t>
  </si>
  <si>
    <t>tndtst01</t>
  </si>
  <si>
    <t>SDAD</t>
  </si>
  <si>
    <t>TN4T</t>
  </si>
  <si>
    <t>tpdprd01</t>
  </si>
  <si>
    <t>ARANP</t>
  </si>
  <si>
    <t>vrdtst01</t>
  </si>
  <si>
    <t>beta16R</t>
  </si>
  <si>
    <t>VRDTR</t>
  </si>
  <si>
    <t>alfa07_alfa07</t>
  </si>
  <si>
    <t>alfa10_capricornus</t>
  </si>
  <si>
    <t>aquila-priv</t>
  </si>
  <si>
    <t>ara-priv</t>
  </si>
  <si>
    <t>ardtst01</t>
  </si>
  <si>
    <t>ARDT</t>
  </si>
  <si>
    <t>gamma10.caelum-3</t>
  </si>
  <si>
    <t>gamma11.bootes-3</t>
  </si>
  <si>
    <t>dpwprd00</t>
  </si>
  <si>
    <t>DE2P</t>
  </si>
  <si>
    <t>PA3P</t>
  </si>
  <si>
    <t>XISP</t>
  </si>
  <si>
    <t>kmdtst01</t>
  </si>
  <si>
    <t>KMTST</t>
  </si>
  <si>
    <t>sfiprd01</t>
  </si>
  <si>
    <t>SFIP</t>
  </si>
  <si>
    <t>testauriga</t>
  </si>
  <si>
    <t>TLCM59</t>
  </si>
  <si>
    <t>TSCM59</t>
  </si>
  <si>
    <t>tlypre01</t>
  </si>
  <si>
    <t>TLYR</t>
  </si>
  <si>
    <t>w2k-bjp</t>
  </si>
  <si>
    <t>bjp</t>
  </si>
  <si>
    <t>auriga-priv</t>
  </si>
  <si>
    <t>fwdtst01.intmet.ie</t>
  </si>
  <si>
    <t>beta10PP</t>
  </si>
  <si>
    <t>beta14PP</t>
  </si>
  <si>
    <t>CNTTST</t>
  </si>
  <si>
    <t>SESSTST</t>
  </si>
  <si>
    <t>remedy00</t>
  </si>
  <si>
    <t>PREM</t>
  </si>
  <si>
    <t>From Oracle 10g the Oracle database tracks feature use in the DBA_FEATURE_USAGE_STATISTICS view, for just that purpose. This sheet shows information about what Management Pack features are (or have been) used. Based on the last usage date provided in that view you can make conclusions about when the particular feature was used.</t>
  </si>
  <si>
    <t>Diagnostics Pack Evidence</t>
  </si>
  <si>
    <t>AWR Report</t>
  </si>
  <si>
    <t>ADDM</t>
  </si>
  <si>
    <t>AWR Baseline</t>
  </si>
  <si>
    <t>last usage:2018-03-03</t>
  </si>
  <si>
    <t>last usage:2017-05-26</t>
  </si>
  <si>
    <t>last usage:2018-03-25</t>
  </si>
  <si>
    <t>last usage:2018-03-25(in use)</t>
  </si>
  <si>
    <t>last usage:2018-03-31(in use)</t>
  </si>
  <si>
    <t>last usage:2017-11-26</t>
  </si>
  <si>
    <t>last usage:2018-04-01(in use)</t>
  </si>
  <si>
    <t>last usage:2017-08-27</t>
  </si>
  <si>
    <t>last usage:2017-06-04</t>
  </si>
  <si>
    <t>last usage:2018-03-21(in use)</t>
  </si>
  <si>
    <t>last usage:2017-12-29</t>
  </si>
  <si>
    <t>last usage:2018-01-20</t>
  </si>
  <si>
    <t>last usage:2017-12-16</t>
  </si>
  <si>
    <t>last usage:2018-03-24(in use)</t>
  </si>
  <si>
    <t>last usage:2018-02-12</t>
  </si>
  <si>
    <t>last usage:2018-03-11</t>
  </si>
  <si>
    <t>Tuning Pack Evidence</t>
  </si>
  <si>
    <t>SQL Tuning Set (user)</t>
  </si>
  <si>
    <t>SQL Access Advisor</t>
  </si>
  <si>
    <t>last usage:2021-01-03(in use)</t>
  </si>
  <si>
    <t>last usage:2016-03-30</t>
  </si>
  <si>
    <t>last usage:2017-08-28</t>
  </si>
  <si>
    <t>last usage:2012-04-25</t>
  </si>
  <si>
    <t>last usage:2016-07-13</t>
  </si>
  <si>
    <t>last usage:2020-12-29(in use)</t>
  </si>
  <si>
    <t>last usage:2020-12-28(in use)</t>
  </si>
  <si>
    <t>last usage:2021-01-27(in use)</t>
  </si>
  <si>
    <t>last usage:2020-08-08(in use)</t>
  </si>
  <si>
    <t>last usage:2020-08-01</t>
  </si>
  <si>
    <t>last usage:2014-08-19</t>
  </si>
  <si>
    <t>last usage:2016-02-17</t>
  </si>
  <si>
    <t>last usage:2012-02-14</t>
  </si>
  <si>
    <t>last usage:2020-03-21</t>
  </si>
  <si>
    <t>last usage:2021-01-02(in use)</t>
  </si>
  <si>
    <t>last usage:2014-10-11</t>
  </si>
  <si>
    <t>last usage:2015-08-23</t>
  </si>
  <si>
    <t>last usage:2010-07-21</t>
  </si>
  <si>
    <t>last usage:2017-03-13</t>
  </si>
  <si>
    <t>last usage:2021-01-11(in use)</t>
  </si>
  <si>
    <t>last usage:2010-12-09</t>
  </si>
  <si>
    <t>last usage:2016-11-04</t>
  </si>
  <si>
    <t>last usage:2020-12-26(in use)</t>
  </si>
  <si>
    <t>last usage:2015-11-12</t>
  </si>
  <si>
    <t>last usage:2016-11-25</t>
  </si>
  <si>
    <t>last usage:2012-02-03</t>
  </si>
  <si>
    <t>last usage:2011-01-14</t>
  </si>
  <si>
    <t>last usage:2015-03-28</t>
  </si>
  <si>
    <t>last usage:2016-05-14</t>
  </si>
  <si>
    <t>last usage:2021-01-09(in use)</t>
  </si>
  <si>
    <t>last usage:2014-06-20</t>
  </si>
  <si>
    <t>last usage:2017-01-25</t>
  </si>
  <si>
    <t>last usage:2017-08-01</t>
  </si>
  <si>
    <t>last usage:2018-03-29(in use)</t>
  </si>
  <si>
    <t>last usage:2016-05-18</t>
  </si>
  <si>
    <t>last usage:2020-12-27(in use)</t>
  </si>
  <si>
    <t>last usage:2020-07-18</t>
  </si>
  <si>
    <t>last usage:2020-12-19</t>
  </si>
  <si>
    <t>last usage:2021-01-30(in use)</t>
  </si>
  <si>
    <t>last usage:2017-12-30</t>
  </si>
  <si>
    <t>last usage:2016-11-26</t>
  </si>
  <si>
    <t>last usage:2018-04-14</t>
  </si>
  <si>
    <t>last usage:2020-12-19(in use)</t>
  </si>
  <si>
    <t>last usage:2021-01-06(in use)</t>
  </si>
  <si>
    <t>last usage:2013-07-11</t>
  </si>
  <si>
    <t>last usage:2014-03-25</t>
  </si>
  <si>
    <t>last usage:2012-10-23</t>
  </si>
  <si>
    <t>last usage:2018-06-30</t>
  </si>
  <si>
    <t>last usage:2021-03-16(in use)</t>
  </si>
  <si>
    <t>last usage:2016-03-24</t>
  </si>
  <si>
    <t>last usage:2020-08-13(in use)</t>
  </si>
  <si>
    <t>last usage:2017-06-24</t>
  </si>
  <si>
    <t>last usage:2015-03-21</t>
  </si>
  <si>
    <t>last usage:2005-09-23</t>
  </si>
  <si>
    <t>last usage:2017-02-09</t>
  </si>
  <si>
    <t>last usage:2020-11-10(in use)</t>
  </si>
  <si>
    <t>last usage:2018-09-30</t>
  </si>
  <si>
    <t>last usage:2017-08-30</t>
  </si>
  <si>
    <t>last usage:2016-06-04</t>
  </si>
  <si>
    <t>last usage:2011-08-20</t>
  </si>
  <si>
    <t>last usage:2012-07-07</t>
  </si>
  <si>
    <t>last usage:2017-02-14</t>
  </si>
  <si>
    <t>last usage:2017-03-07</t>
  </si>
  <si>
    <t>last usage:2018-03-17(in use)</t>
  </si>
  <si>
    <t>last usage:2015-12-04</t>
  </si>
  <si>
    <t>last usage:2017-03-11</t>
  </si>
  <si>
    <t>last usage:2009-01-10</t>
  </si>
  <si>
    <t>last usage:2009-08-03</t>
  </si>
  <si>
    <t>last usage:2009-05-11</t>
  </si>
  <si>
    <t xml:space="preserve">This sheet contains metadata information from Oracle Tuning Pack Tools usage, such as SQL tuning sets and active tasks in database. Even when 'control_management_pack_access' parameter was set to 'NONE', Oracle may still require a license for Tuning Pack. </t>
  </si>
  <si>
    <t>DBA_SQLSET</t>
  </si>
  <si>
    <t>DBA_SQLSET_REFERENCES</t>
  </si>
  <si>
    <t>SQL_PROFILES</t>
  </si>
  <si>
    <t>NAME</t>
  </si>
  <si>
    <t>OWNER</t>
  </si>
  <si>
    <t>CREATED</t>
  </si>
  <si>
    <t>LAST_MODIFIED</t>
  </si>
  <si>
    <t>STATEMENT_COUNT</t>
  </si>
  <si>
    <t>DESCRIPTION</t>
  </si>
  <si>
    <t>billrun_issue_20150706</t>
  </si>
  <si>
    <t>SYS</t>
  </si>
  <si>
    <t>2015-07-09</t>
  </si>
  <si>
    <t>invoice_run_issue_20141202</t>
  </si>
  <si>
    <t>2014-12-05</t>
  </si>
  <si>
    <t>customized_offer_info_20160212</t>
  </si>
  <si>
    <t>2016-02-12</t>
  </si>
  <si>
    <t>offer_list_issue_20150810</t>
  </si>
  <si>
    <t>2015-08-10</t>
  </si>
  <si>
    <t>invoice_run_issue_20150120</t>
  </si>
  <si>
    <t>2015-01-21</t>
  </si>
  <si>
    <t>5hjg0vhkvqd8w_stabilisation</t>
  </si>
  <si>
    <t>INA_IMPEX</t>
  </si>
  <si>
    <t>2016-12-07</t>
  </si>
  <si>
    <t>query stabilisation</t>
  </si>
  <si>
    <t>sqlSet47206</t>
  </si>
  <si>
    <t>INO_DBADMIN</t>
  </si>
  <si>
    <t>2017-05-11</t>
  </si>
  <si>
    <t>sqlSet13461</t>
  </si>
  <si>
    <t>2015-06-01</t>
  </si>
  <si>
    <t>order_parameters_exis_20170612</t>
  </si>
  <si>
    <t>2017-06-12</t>
  </si>
  <si>
    <t>order_parameters_dist_20170612</t>
  </si>
  <si>
    <t>s81866_2276373100_awr</t>
  </si>
  <si>
    <t>SQLTXADMIN</t>
  </si>
  <si>
    <t>2014-09-10</t>
  </si>
  <si>
    <t>002 s81866_ugwp_centaurus-3_34vff8g0v5upx_2276373100_awr (et:2.038s, cpu:1.313s, buffers:48827, rows:1577)</t>
  </si>
  <si>
    <t>s81866_2631765748_awr</t>
  </si>
  <si>
    <t>003 s81866_ugwp_centaurus-3_34vff8g0v5upx_2631765748_awr (et:3439.209s, cpu:3429.991s, buffers:576144293, rows:669)</t>
  </si>
  <si>
    <t>TOP_SQL_1488456579211</t>
  </si>
  <si>
    <t>SYSMAN</t>
  </si>
  <si>
    <t>2017-03-02</t>
  </si>
  <si>
    <t>Automatically generated by Top SQL</t>
  </si>
  <si>
    <t>TOP_SQL_1488457210952</t>
  </si>
  <si>
    <t>TOP_SQL_1488469860320</t>
  </si>
  <si>
    <t>TOP_SQL_1488970559130</t>
  </si>
  <si>
    <t>2017-03-08</t>
  </si>
  <si>
    <t>TOP_SQL_1224582510353</t>
  </si>
  <si>
    <t>SYSTEM</t>
  </si>
  <si>
    <t>2008-10-21</t>
  </si>
  <si>
    <t>TOP_SQL_1224582728410</t>
  </si>
  <si>
    <t>TOP_SQL_1225197577199</t>
  </si>
  <si>
    <t>2008-10-28</t>
  </si>
  <si>
    <t>TOP_SQL_1225198645635</t>
  </si>
  <si>
    <t>TOP_SQL_1224607336537</t>
  </si>
  <si>
    <t>TOP_SQL_1224585250563</t>
  </si>
  <si>
    <t>TOP_SQL_1224596701867</t>
  </si>
  <si>
    <t>TOP_SQL_1224606031599</t>
  </si>
  <si>
    <t>TOP_SQL_1224664696286</t>
  </si>
  <si>
    <t>2008-10-22</t>
  </si>
  <si>
    <t>TOP_SQL_1224665526344</t>
  </si>
  <si>
    <t>TOP_SQL_1224930769536</t>
  </si>
  <si>
    <t>2008-10-25</t>
  </si>
  <si>
    <t>TOP_SQL_1225133917738</t>
  </si>
  <si>
    <t>2008-10-27</t>
  </si>
  <si>
    <t>TOP_SQL_1225279112023</t>
  </si>
  <si>
    <t>2008-10-29</t>
  </si>
  <si>
    <t>TOP_SQL_1278348551869</t>
  </si>
  <si>
    <t>2010-07-05</t>
  </si>
  <si>
    <t>TOP_SQL_1225446786199</t>
  </si>
  <si>
    <t>2008-10-31</t>
  </si>
  <si>
    <t>s17293_2913374207_mem</t>
  </si>
  <si>
    <t>SQLTXPLAIN</t>
  </si>
  <si>
    <t>2012-06-14</t>
  </si>
  <si>
    <t>s17293_pl01cm59_ara_bkgwn3jq3nwx6_2913374207_mem (et:0.355s, cpu:0.321s, buffers:20431, rows:7)</t>
  </si>
  <si>
    <t>s17293_3509911061_mem</t>
  </si>
  <si>
    <t>s17293_pl01cm59_ara_bkgwn3jq3nwx6_3509911061_mem (et:0.251s, cpu:0.253s, buffers:16138, rows:7)</t>
  </si>
  <si>
    <t>s17293_273614945_awr</t>
  </si>
  <si>
    <t xml:space="preserve">s17293_pl01cm59_ara_bkgwn3jq3nwx6_273614945_awr </t>
  </si>
  <si>
    <t>s17293_2854960979_awr</t>
  </si>
  <si>
    <t xml:space="preserve">s17293_pl01cm59_ara_bkgwn3jq3nwx6_2854960979_awr </t>
  </si>
  <si>
    <t>s17293_4121145650_awr</t>
  </si>
  <si>
    <t xml:space="preserve">s17293_pl01cm59_ara_bkgwn3jq3nwx6_4121145650_awr </t>
  </si>
  <si>
    <t>s17293_4246064644_awr</t>
  </si>
  <si>
    <t xml:space="preserve">s17293_pl01cm59_ara_bkgwn3jq3nwx6_4246064644_awr </t>
  </si>
  <si>
    <t>s17294_1645543360_awr</t>
  </si>
  <si>
    <t>2012-07-03</t>
  </si>
  <si>
    <t>s17294_pl01cm59_ara_2r7mq5j964mwp_1645543360_awr (et:0.123s, cpu:0.125s, buffers:7025, rows:12)</t>
  </si>
  <si>
    <t>s17294_3478845135_awr</t>
  </si>
  <si>
    <t>s17294_pl01cm59_ara_2r7mq5j964mwp_3478845135_awr (et:0.119s, cpu:0.121s, buffers:6954, rows:12)</t>
  </si>
  <si>
    <t>s17294_3529561980_awr</t>
  </si>
  <si>
    <t>s17294_pl01cm59_ara_2r7mq5j964mwp_3529561980_awr (et:18.228s, cpu:18.638s, buffers:1246004, rows:12)</t>
  </si>
  <si>
    <t>s17294_3956484057_awr</t>
  </si>
  <si>
    <t>s17294_pl01cm59_ara_2r7mq5j964mwp_3956484057_awr (et:0.146s, cpu:0.146s, buffers:8126, rows:12)</t>
  </si>
  <si>
    <t>s63197_1083257298_awr</t>
  </si>
  <si>
    <t>2016-05-02</t>
  </si>
  <si>
    <t>02-MAY-16</t>
  </si>
  <si>
    <t>s63197_1232229202_awr</t>
  </si>
  <si>
    <t>s63197_3079154475_awr</t>
  </si>
  <si>
    <t>s63197_4088261751_awr</t>
  </si>
  <si>
    <t>TOP_SQL_1219754894771</t>
  </si>
  <si>
    <t>2008-08-26</t>
  </si>
  <si>
    <t>26-AUG-08</t>
  </si>
  <si>
    <t>TEST</t>
  </si>
  <si>
    <t>2014-05-15</t>
  </si>
  <si>
    <t>15-MAY-14</t>
  </si>
  <si>
    <t>TEST_25022015</t>
  </si>
  <si>
    <t>2015-02-25</t>
  </si>
  <si>
    <t>25-FEB-15</t>
  </si>
  <si>
    <t>TOP_SQL_1227625077023</t>
  </si>
  <si>
    <t>2008-11-25</t>
  </si>
  <si>
    <t>25-NOV-08</t>
  </si>
  <si>
    <t>TouchpointSTS01</t>
  </si>
  <si>
    <t>2018-03-28</t>
  </si>
  <si>
    <t>STS to assist touchpoint extract</t>
  </si>
  <si>
    <t>sqlSet30848</t>
  </si>
  <si>
    <t>2014-10-06</t>
  </si>
  <si>
    <t>s20228_2080061949_mem</t>
  </si>
  <si>
    <t>2012-06-15</t>
  </si>
  <si>
    <t>s20228_pl00cm59_aquila_bkgwn3jq3nwx6_2080061949_mem (et:4.313s, cpu:1.154s, buffers:21795, rows:6)</t>
  </si>
  <si>
    <t>s20229_610393699_mem</t>
  </si>
  <si>
    <t>s20229_pl00cm59_aquila_9y47591hfz7x9_610393699_mem (et:0.198s, cpu:0.203s, buffers:5873, rows:1)</t>
  </si>
  <si>
    <t>s20229_500771374_awr</t>
  </si>
  <si>
    <t xml:space="preserve">s20229_pl00cm59_aquila_9y47591hfz7x9_500771374_awr </t>
  </si>
  <si>
    <t>s20229_923046188_awr</t>
  </si>
  <si>
    <t xml:space="preserve">s20229_pl00cm59_aquila_9y47591hfz7x9_923046188_awr </t>
  </si>
  <si>
    <t>s20229_1649517211_awr</t>
  </si>
  <si>
    <t xml:space="preserve">s20229_pl00cm59_aquila_9y47591hfz7x9_1649517211_awr </t>
  </si>
  <si>
    <t>s20229_2650822490_awr</t>
  </si>
  <si>
    <t xml:space="preserve">s20229_pl00cm59_aquila_9y47591hfz7x9_2650822490_awr </t>
  </si>
  <si>
    <t>s20229_2792656177_awr</t>
  </si>
  <si>
    <t xml:space="preserve">s20229_pl00cm59_aquila_9y47591hfz7x9_2792656177_awr </t>
  </si>
  <si>
    <t>s20229_2864458637_awr</t>
  </si>
  <si>
    <t xml:space="preserve">s20229_pl00cm59_aquila_9y47591hfz7x9_2864458637_awr </t>
  </si>
  <si>
    <t>s20228_273614945_awr</t>
  </si>
  <si>
    <t xml:space="preserve">s20228_pl00cm59_aquila_bkgwn3jq3nwx6_273614945_awr </t>
  </si>
  <si>
    <t>s20228_520849195_awr</t>
  </si>
  <si>
    <t xml:space="preserve">s20228_pl00cm59_aquila_bkgwn3jq3nwx6_520849195_awr </t>
  </si>
  <si>
    <t>TOP_SQL_1226656679935</t>
  </si>
  <si>
    <t>2008-11-14</t>
  </si>
  <si>
    <t>TUNING_SET_1224063887830</t>
  </si>
  <si>
    <t>2008-10-15</t>
  </si>
  <si>
    <t>Automatically generated by ADDM</t>
  </si>
  <si>
    <t>TOP_SQL_1226620918186</t>
  </si>
  <si>
    <t>TOP_SQL_1231505431361</t>
  </si>
  <si>
    <t>2009-01-09</t>
  </si>
  <si>
    <t>TOP_SQL_1231505718515</t>
  </si>
  <si>
    <t>TOP_SQL_1224069259776</t>
  </si>
  <si>
    <t>AWR_1251362434804</t>
  </si>
  <si>
    <t>2009-08-27</t>
  </si>
  <si>
    <t>TOP_SQL_1226317315695</t>
  </si>
  <si>
    <t>2008-11-10</t>
  </si>
  <si>
    <t>TOP_SQL_1219837321038</t>
  </si>
  <si>
    <t>2008-08-27</t>
  </si>
  <si>
    <t>TOP_SQL_1220002868382</t>
  </si>
  <si>
    <t>2008-08-29</t>
  </si>
  <si>
    <t>TOP_SQL_1223041496326</t>
  </si>
  <si>
    <t>2008-10-03</t>
  </si>
  <si>
    <t>TOP_SQL_1241605352106</t>
  </si>
  <si>
    <t>2009-05-06</t>
  </si>
  <si>
    <t>TOP_SQL_1219929837882</t>
  </si>
  <si>
    <t>2008-08-28</t>
  </si>
  <si>
    <t>TOP_SQL_1219930206144</t>
  </si>
  <si>
    <t>TOP_SQL_1241533984227</t>
  </si>
  <si>
    <t>2009-05-05</t>
  </si>
  <si>
    <t>TOP_SQL_1241536167922</t>
  </si>
  <si>
    <t>SQLSET_ID</t>
  </si>
  <si>
    <t>SQLSET_NAME</t>
  </si>
  <si>
    <t>SQLSET_OWNER</t>
  </si>
  <si>
    <t>created by: SQL Tuning Advisor - task: staName82366</t>
  </si>
  <si>
    <t>created by: SQL Tuning Advisor - task: staName91135</t>
  </si>
  <si>
    <t>TUNING_SET_1268752316530</t>
  </si>
  <si>
    <t>2010-03-16</t>
  </si>
  <si>
    <t>created by: SQL Tuning Advisor - task: SQL_TUNING_1488456580328</t>
  </si>
  <si>
    <t>created by: SQL Tuning Advisor - task: SQL_TUNING_1488457212066</t>
  </si>
  <si>
    <t>created by: SQL Tuning Advisor - task: SQL_TUNING_1488469861897</t>
  </si>
  <si>
    <t>TOP_SQL_1225318146797</t>
  </si>
  <si>
    <t>STREAMS</t>
  </si>
  <si>
    <t>created by: SQL Tuning Advisor - task: SQL_TUNING_1424841341269</t>
  </si>
  <si>
    <t>TOP_SQL_1290499305268</t>
  </si>
  <si>
    <t>2010-11-23</t>
  </si>
  <si>
    <t>created by: SQL Tuning Advisor - task: staName68485</t>
  </si>
  <si>
    <t>TOP_SQL_1502981529704_IAN</t>
  </si>
  <si>
    <t>2017-08-17</t>
  </si>
  <si>
    <t>created by: SQL Tuning Advisor - task: SQL_TUNING_1502981607308</t>
  </si>
  <si>
    <t>TOP_SQL_1503565772559_IAN</t>
  </si>
  <si>
    <t>2017-08-24</t>
  </si>
  <si>
    <t>created by: SQL Tuning Advisor - task: SQL_TUNING_1503565838431</t>
  </si>
  <si>
    <t>TYPE</t>
  </si>
  <si>
    <t>STATUS</t>
  </si>
  <si>
    <t>SYS_SQLPROF_014d338878740006</t>
  </si>
  <si>
    <t>2015-05-08</t>
  </si>
  <si>
    <t>MANUAL</t>
  </si>
  <si>
    <t>ENABLED</t>
  </si>
  <si>
    <t>SYS_SQLPROF_014d338876690004</t>
  </si>
  <si>
    <t>SYS_SQLPROF_014d33887c7d0008</t>
  </si>
  <si>
    <t>SYS_SQLPROF_014f4f7085260003</t>
  </si>
  <si>
    <t>2015-08-21</t>
  </si>
  <si>
    <t>SYS_SQLPROF_014f4f70ed480009</t>
  </si>
  <si>
    <t>SYS_SQLPROF_014f4f706e560001</t>
  </si>
  <si>
    <t>SYS_SQLPROF_014f5afb89c60010</t>
  </si>
  <si>
    <t>2015-08-23</t>
  </si>
  <si>
    <t>SYS_SQLPROF_014d338872400002</t>
  </si>
  <si>
    <t>SYS_SQLPROF_014f4f70f70e000b</t>
  </si>
  <si>
    <t>SYS_SQLPROF_014f4f70d3ef0006</t>
  </si>
  <si>
    <t>P_RATING_1_3966</t>
  </si>
  <si>
    <t>2019-10-04</t>
  </si>
  <si>
    <t>P_RATING_1_3965</t>
  </si>
  <si>
    <t>P_RATING_1_4110</t>
  </si>
  <si>
    <t>P_RATING_1_4109</t>
  </si>
  <si>
    <t>P_RATING_1_4020</t>
  </si>
  <si>
    <t>P_RATING_1_4571</t>
  </si>
  <si>
    <t>P_RATING_1_4570</t>
  </si>
  <si>
    <t>P_RATING_1_4213</t>
  </si>
  <si>
    <t>P_RATING_1_4212</t>
  </si>
  <si>
    <t>P_RATING_1_4384</t>
  </si>
  <si>
    <t>SYS_SQLPROF_01661ae4a2ea0013</t>
  </si>
  <si>
    <t>2018-09-27</t>
  </si>
  <si>
    <t>SYS_SQLPROF_01661ae4b6120029</t>
  </si>
  <si>
    <t>SYS_SQLPROF_01661ae49bda000f</t>
  </si>
  <si>
    <t>SYS_SQLPROF_01661ae4b2ab0023</t>
  </si>
  <si>
    <t>SYS_SQLPROF_01661ae4b2160020</t>
  </si>
  <si>
    <t>SYS_SQLPROF_01661ae4ab1e001a</t>
  </si>
  <si>
    <t>SYS_SQLPROF_01661ae49ac7000c</t>
  </si>
  <si>
    <t>SYS_SQLPROF_01661ae4b1b6001e</t>
  </si>
  <si>
    <t>SYS_SQLPROF_01661ae499160007</t>
  </si>
  <si>
    <t>SYS_SQLPROF_01661ae4ab5a001b</t>
  </si>
  <si>
    <t>P_RATING_STABLE_1</t>
  </si>
  <si>
    <t>2019-09-25</t>
  </si>
  <si>
    <t>P_RATING_STABLE_2</t>
  </si>
  <si>
    <t>P_RATING_STABLE_3</t>
  </si>
  <si>
    <t>P_RATING_STABLE_4</t>
  </si>
  <si>
    <t>P_V_RAS_DEFERRAL_EXTRACT_1</t>
  </si>
  <si>
    <t>P_RATING_2_877_876_875_850</t>
  </si>
  <si>
    <t>P_RATING_4_1_877_876_875_850</t>
  </si>
  <si>
    <t>P_RATING_4_2_877_876_875_850</t>
  </si>
  <si>
    <t>P_RATING_4_3_877_876_875_850</t>
  </si>
  <si>
    <t>P_RATING_5_1_877_876_875_850</t>
  </si>
  <si>
    <t>SYS_SQLPROF_0142b96c28be4000</t>
  </si>
  <si>
    <t>2014-04-01</t>
  </si>
  <si>
    <t>SYS_SQLPROF_0142b9751c1b0002</t>
  </si>
  <si>
    <t>SYS_SQLPROF_0142b97010ca8001</t>
  </si>
  <si>
    <t>SYS_SQLPROF_0142bd264990c000</t>
  </si>
  <si>
    <t>SYS_SQLPROF_0142bd27d32c0001</t>
  </si>
  <si>
    <t>SYS_SQLPROF_0142b9798c498003</t>
  </si>
  <si>
    <t>2019-09-06</t>
  </si>
  <si>
    <t>P_RATING_4_3_4902_4901</t>
  </si>
  <si>
    <t>P_RATING_4_2_4665_4664_4663</t>
  </si>
  <si>
    <t>P_RATING_4_3_4665_4664_4663</t>
  </si>
  <si>
    <t>P_RATING_4_1_4664_4663_4661</t>
  </si>
  <si>
    <t>P_RATING_4_2_4664_4663_4661</t>
  </si>
  <si>
    <t>P_RATING_4_3_4664_4663_4661</t>
  </si>
  <si>
    <t>SYS_SQLPROF_0148bcee148bceee</t>
  </si>
  <si>
    <t>2009-08-07</t>
  </si>
  <si>
    <t>SYS_SQLPROF_0147480da1774000</t>
  </si>
  <si>
    <t>SYS_SQLPROF_01474812b4908001</t>
  </si>
  <si>
    <t>SYS_SQLPROF_014748ed893b4002</t>
  </si>
  <si>
    <t>SYS_SQLPROF_014748ed9b67c003</t>
  </si>
  <si>
    <t>SYS_SQLPROF_014748ef3ac44004</t>
  </si>
  <si>
    <t>SYS_SQLPROF_014748ef4b330005</t>
  </si>
  <si>
    <t>SYS_SQLPROF_014748ef6e9fc006</t>
  </si>
  <si>
    <t>SYS_SQLPROF_014748ef7b5a8007</t>
  </si>
  <si>
    <t>SYS_SQLPROF_014748ef82944008</t>
  </si>
  <si>
    <t>SYS_SQLPROF_014748ef9a00c009</t>
  </si>
  <si>
    <t>SYS_SQLPROF_01474fee82828000</t>
  </si>
  <si>
    <t>SYS_SQLPROF_014c371c9820000b</t>
  </si>
  <si>
    <t>2015-03-20</t>
  </si>
  <si>
    <t>SYS_SQLPROF_014f3c1a13ee000a</t>
  </si>
  <si>
    <t>2015-08-17</t>
  </si>
  <si>
    <t>SYS_SQLPROF_014c371c99ba000e</t>
  </si>
  <si>
    <t>SYS_SQLPROF_014b2b8bcca20000</t>
  </si>
  <si>
    <t>2015-01-27</t>
  </si>
  <si>
    <t>SYS_SQLPROF_014c371c9958000d</t>
  </si>
  <si>
    <t>SYS_SQLPROF_014d0f24d13c0003</t>
  </si>
  <si>
    <t>2015-05-01</t>
  </si>
  <si>
    <t>SYS_SQLPROF_014d0f2f44210006</t>
  </si>
  <si>
    <t>SYS_SQLPROF_014c371c8eeb0006</t>
  </si>
  <si>
    <t>SYS_SQLPROF_014f3c19a8ba0009</t>
  </si>
  <si>
    <t>SYS_SQLPROF_014c371c9f0c0015</t>
  </si>
  <si>
    <t>SYS_SQLPROF_014c372ea207000a</t>
  </si>
  <si>
    <t>SYS_SQLPROF_014cc2a43cff000c</t>
  </si>
  <si>
    <t>2015-04-16</t>
  </si>
  <si>
    <t>SYS_SQLPROF_014c372e965f0001</t>
  </si>
  <si>
    <t>SYS_SQLPROF_014c372e98fc0003</t>
  </si>
  <si>
    <t>SYS_SQLPROF_014c372e98970002</t>
  </si>
  <si>
    <t>SYS_SQLPROF_014c372e9d950005</t>
  </si>
  <si>
    <t>SYS_SQLPROF_014c372ea28f000b</t>
  </si>
  <si>
    <t>SYS_SQLPROF_014c372e95590000</t>
  </si>
  <si>
    <t>SYS_SQLPROF_014c372e99590004</t>
  </si>
  <si>
    <t>SYS_SQLPROF_014c372ea0520006</t>
  </si>
  <si>
    <t>P_RATING_4_3_5717_5716</t>
  </si>
  <si>
    <t>2019-09-24</t>
  </si>
  <si>
    <t>P_RATING_4_1_5458_5457</t>
  </si>
  <si>
    <t>P_RATING_4_2_5457_5456</t>
  </si>
  <si>
    <t>P_RATING_4_2_5171_5170</t>
  </si>
  <si>
    <t>P_RATING_4_1_5170_5169</t>
  </si>
  <si>
    <t>P_RATING_4_3_5170_5169</t>
  </si>
  <si>
    <t>P_RATING_4_1_5339_5338</t>
  </si>
  <si>
    <t>P_RATING_4_2_5339_5338</t>
  </si>
  <si>
    <t>P_RATING_4_1_5246_5245</t>
  </si>
  <si>
    <t>P_RATING_4_2_5458_5457</t>
  </si>
  <si>
    <t>P_RATING_4_1_4523_4522</t>
  </si>
  <si>
    <t>2019-08-12</t>
  </si>
  <si>
    <t>P_RATING_4_2_4523_4522</t>
  </si>
  <si>
    <t>P_RATING_4_3_4412_4411</t>
  </si>
  <si>
    <t>P_RATING_4_1_4559_4558</t>
  </si>
  <si>
    <t>P_RATING_4_2_4639_4587</t>
  </si>
  <si>
    <t>P_RATING_4_3_4523_4522</t>
  </si>
  <si>
    <t>P_RATING_4_1_4639_4587</t>
  </si>
  <si>
    <t>P_RATING_4_3_4639_4587</t>
  </si>
  <si>
    <t>P_RATING_4_1_4587_4586</t>
  </si>
  <si>
    <t>P_RATING_4_2_4411_4410</t>
  </si>
  <si>
    <t>2019-08-14</t>
  </si>
  <si>
    <t>2019-08-22</t>
  </si>
  <si>
    <t>P_RATING_3_2</t>
  </si>
  <si>
    <t>2019-08-13</t>
  </si>
  <si>
    <t>P_RATING_3_3</t>
  </si>
  <si>
    <t>P_RATING_3_1</t>
  </si>
  <si>
    <t>SYS_SQLPROF_014cc2b072c40027</t>
  </si>
  <si>
    <t>SYS_SQLPROF_014c3733d10c001d</t>
  </si>
  <si>
    <t>SYS_SQLPROF_014c3733caa60014</t>
  </si>
  <si>
    <t>SYS_SQLPROF_014c3733c5620009</t>
  </si>
  <si>
    <t>SYS_SQLPROF_014c3733c50d0008</t>
  </si>
  <si>
    <t>SYS_SQLPROF_014cc2b0622a0022</t>
  </si>
  <si>
    <t>SYS_SQLPROF_014cc2b062b30023</t>
  </si>
  <si>
    <t>SYS_SQLPROF_014cc2b067e40024</t>
  </si>
  <si>
    <t>SYS_SQLPROF_014c3733c6d9000d</t>
  </si>
  <si>
    <t>SYS_SQLPROF_014c3733cd930018</t>
  </si>
  <si>
    <t>P_RATING_6_1_816_815_813_812</t>
  </si>
  <si>
    <t>2020-10-21</t>
  </si>
  <si>
    <t>P_RATING_4_3_803_802_794</t>
  </si>
  <si>
    <t>2020-07-01</t>
  </si>
  <si>
    <t>P_RATING_6_3_816_815</t>
  </si>
  <si>
    <t>P_RATING_2_818_817_814</t>
  </si>
  <si>
    <t>P_RATING_7_2_818_817_814_809</t>
  </si>
  <si>
    <t>P_RATING_5_1_816_815_813_812</t>
  </si>
  <si>
    <t>P_RATING_4_1_818_817_814_809</t>
  </si>
  <si>
    <t>P_RATING_1_818</t>
  </si>
  <si>
    <t>P_RATING_5_2_803_802</t>
  </si>
  <si>
    <t>P_RATING_7_2_816_815</t>
  </si>
  <si>
    <t>P_RATING_1_2048</t>
  </si>
  <si>
    <t>2019-11-01</t>
  </si>
  <si>
    <t>P_RATING_1_2047</t>
  </si>
  <si>
    <t>P_RATING_2_2048_2047</t>
  </si>
  <si>
    <t>P_RATING_2_2047_2046</t>
  </si>
  <si>
    <t>P_RATING_2_2048_2047_2046</t>
  </si>
  <si>
    <t>P_RATING_2_2047_2046_2045</t>
  </si>
  <si>
    <t>P_RATING_2_2048_2047_2046_2045</t>
  </si>
  <si>
    <t>P_RATING_2_2047_2046_2045_2044</t>
  </si>
  <si>
    <t>P_RATING_4_1_2048_2047</t>
  </si>
  <si>
    <t>P_RATING_4_2_2048_2047</t>
  </si>
  <si>
    <t>SYS_SQLPROF_014c560b1a080002</t>
  </si>
  <si>
    <t>2015-03-26</t>
  </si>
  <si>
    <t>SYS_SQLPROF_014c371135420000</t>
  </si>
  <si>
    <t>SYS_SQLPROF_014c560a3a630001</t>
  </si>
  <si>
    <t>SYS_SQLPROF_014f3c0c04ee000d</t>
  </si>
  <si>
    <t>SYS_SQLPROF_014f3c0bfb4b0006</t>
  </si>
  <si>
    <t>SYS_SQLPROF_014f3c0c055f000e</t>
  </si>
  <si>
    <t>SYS_SQLPROF_014f3c0bf91e0002</t>
  </si>
  <si>
    <t>SYS_SQLPROF_014f3c0bf9870003</t>
  </si>
  <si>
    <t>SYS_SQLPROF_014f3c0bf56e0000</t>
  </si>
  <si>
    <t>SYS_SQLPROF_014f3c0c019f0008</t>
  </si>
  <si>
    <t>SYS_SQLPROF_014f3c0bfa480004</t>
  </si>
  <si>
    <t>SYS_SQLPROF_014f3c0c00470007</t>
  </si>
  <si>
    <t>SYS_SQLPROF_014f3c0bfad40005</t>
  </si>
  <si>
    <t>P_RATING_4_1_890_889_888_887</t>
  </si>
  <si>
    <t>2020-10-08</t>
  </si>
  <si>
    <t>P_RATING_4_2_890_889_888_887</t>
  </si>
  <si>
    <t>P_RATING_4_3_890_889_888_887</t>
  </si>
  <si>
    <t>P_RATING_4_1_889_888_887_886</t>
  </si>
  <si>
    <t>P_RATING_4_2_889_888_887_886</t>
  </si>
  <si>
    <t>P_RATING_4_3_889_888_887_886</t>
  </si>
  <si>
    <t>P_RATING_5_1_890_889</t>
  </si>
  <si>
    <t>P_RATING_5_2_890_889</t>
  </si>
  <si>
    <t>P_RATING_5_3_890_889</t>
  </si>
  <si>
    <t>P_RATING_5_1_889_888</t>
  </si>
  <si>
    <t>SYS_SQLPROF_014d4c7df5f20000</t>
  </si>
  <si>
    <t>SYS_SQLPROF_014e44fd2d520003</t>
  </si>
  <si>
    <t>2015-06-30</t>
  </si>
  <si>
    <t>SYS_SQLPROF_014d4c7f68180001</t>
  </si>
  <si>
    <t>SYS_SQLPROF_014d4c80a15d0002</t>
  </si>
  <si>
    <t>SYS_SQLPROF_014e44870fa70009</t>
  </si>
  <si>
    <t>SYS_SQLPROF_014e4487153b000f</t>
  </si>
  <si>
    <t>SYS_SQLPROF_01455608c0a80001</t>
  </si>
  <si>
    <t>2014-04-12</t>
  </si>
  <si>
    <t>SYS_SQLPROF_014e44870cf40006</t>
  </si>
  <si>
    <t>SYS_SQLPROF_014b2b19cfe20000</t>
  </si>
  <si>
    <t>SYS_SQLPROF_014e448704780000</t>
  </si>
  <si>
    <t>SYS_SQLPROF_014e448706980002</t>
  </si>
  <si>
    <t>SYS_SQLPROF_014e4487107d000a</t>
  </si>
  <si>
    <t>SYS_SQLPROF_014e448723d70016</t>
  </si>
  <si>
    <t>SYS_SQLPROF_014e4487116b000b</t>
  </si>
  <si>
    <t>P_RATING_4_2_1427_1426</t>
  </si>
  <si>
    <t>P_RATING_4_3_1427_1426</t>
  </si>
  <si>
    <t>P_RATING_4_1_1794_1793</t>
  </si>
  <si>
    <t>P_RATING_4_1_1793_1762</t>
  </si>
  <si>
    <t>P_RATING_4_2_1793_1762</t>
  </si>
  <si>
    <t>P_RATING_4_1_1661_1660</t>
  </si>
  <si>
    <t>P_RATING_4_2_1794_1793</t>
  </si>
  <si>
    <t>P_RATING_4_3_1794_1793</t>
  </si>
  <si>
    <t>P_RATING_4_3_1793_1762</t>
  </si>
  <si>
    <t>P_RATING_4_3_1661_1660</t>
  </si>
  <si>
    <t>P_RATING_1_716</t>
  </si>
  <si>
    <t>P_RATING_1_400</t>
  </si>
  <si>
    <t>P_RATING_1_399</t>
  </si>
  <si>
    <t>P_RATING_1_388</t>
  </si>
  <si>
    <t>P_RATING_1_387</t>
  </si>
  <si>
    <t>P_RATING_2_716_715</t>
  </si>
  <si>
    <t>P_RATING_2_400_399</t>
  </si>
  <si>
    <t>P_RATING_2_399_398</t>
  </si>
  <si>
    <t>P_RATING_2_388_387</t>
  </si>
  <si>
    <t>P_RATING_2_387_386</t>
  </si>
  <si>
    <t>P_RATING_1_891</t>
  </si>
  <si>
    <t>2020-05-21</t>
  </si>
  <si>
    <t>P_RATING_1_890</t>
  </si>
  <si>
    <t>P_RATING_2_890_889</t>
  </si>
  <si>
    <t>P_RATING_2_891_888_887</t>
  </si>
  <si>
    <t>P_RATING_2_890_889_884</t>
  </si>
  <si>
    <t>P_RATING_2_891_888_887_868</t>
  </si>
  <si>
    <t>P_RATING_1_885</t>
  </si>
  <si>
    <t>2020-04-06</t>
  </si>
  <si>
    <t>2014-03-19</t>
  </si>
  <si>
    <t>SYS_SQLPROF_01489e6ae8704000</t>
  </si>
  <si>
    <t>2009-07-14</t>
  </si>
  <si>
    <t>SYS_SQLPROF_014c3743c7b10003</t>
  </si>
  <si>
    <t>SYS_SQLPROF_014c3743c4950000</t>
  </si>
  <si>
    <t>SYS_SQLPROF_014c3743df27000d</t>
  </si>
  <si>
    <t>2016-05-29</t>
  </si>
  <si>
    <t>SYS_SQLPROF_014c3743f471001a</t>
  </si>
  <si>
    <t>SYS_SQLPROF_0154fd6132eb0001</t>
  </si>
  <si>
    <t>SYS_SQLPROF_0154fd613eb70008</t>
  </si>
  <si>
    <t>SYS_SQLPROF_014c3743d8f8000a</t>
  </si>
  <si>
    <t>SYS_SQLPROF_0154fd613ca30006</t>
  </si>
  <si>
    <t>SYS_SQLPROF_014c3743e330000e</t>
  </si>
  <si>
    <t>SYS_SQLPROF_014c3743d8900009</t>
  </si>
  <si>
    <t>This sheet contains information about current setup of Data Guard structure in your environment. It shows primary databases and a detailed overview of it's standby database. Data Guard provides a set of services that create, maintain, manage, and monitor one or more standby databases. Oracle Dataguard is available and included in Oracle Database Enterprise Edition. Active Data Guard is a Database Option for Oracle Database Enterprise Edition. Active Data Guard enables capabilities that extend basic Data Guard functionality, such as Real-Time Query; Automatic Block Repair; Far Sync, Standby Block Change Tracking etcetera.</t>
  </si>
  <si>
    <t>Database Name</t>
  </si>
  <si>
    <t>Database Unique Name</t>
  </si>
  <si>
    <t>Fast Incremental Backup on Physical Standby
(Needs Active DataGuard license)</t>
  </si>
  <si>
    <t>Part of
Active Data Guard</t>
  </si>
  <si>
    <t>Database Role</t>
  </si>
  <si>
    <t>Open mode</t>
  </si>
  <si>
    <t>DataGuard configured destinations</t>
  </si>
  <si>
    <t>DataGuard Archive Destinations</t>
  </si>
  <si>
    <t>DataGuard Archive DB mode</t>
  </si>
  <si>
    <t>DataGuard Archive Recovery Mode</t>
  </si>
  <si>
    <t>Mapping information</t>
  </si>
  <si>
    <t>Outputs Information</t>
  </si>
  <si>
    <t>ALFA06,ALFA07</t>
  </si>
  <si>
    <t>ALFA06</t>
  </si>
  <si>
    <t>ALFA06:MOUNTED-STANDBY</t>
  </si>
  <si>
    <t>ALFA06:MANAGED REAL TIME APPLY</t>
  </si>
  <si>
    <t>ALFA06 at canis-minor</t>
  </si>
  <si>
    <t>Output for ALFA06 provided</t>
  </si>
  <si>
    <t>BETA07,DB-UNIQ-NAME-69</t>
  </si>
  <si>
    <t>BETA24,ROSS28</t>
  </si>
  <si>
    <t>KAPPA031,KAPPA032</t>
  </si>
  <si>
    <t>KAPPA032</t>
  </si>
  <si>
    <t>KAPPA032:MOUNTED-STANDBY</t>
  </si>
  <si>
    <t>KAPPA032:MANAGED REAL TIME APPLY</t>
  </si>
  <si>
    <t>KAPPA032 at sculptor-2</t>
  </si>
  <si>
    <t>Output for KAPPA032 provided</t>
  </si>
  <si>
    <t>KEPLER23,KEPLER23PMY,KEPLER25</t>
  </si>
  <si>
    <t>KEPLER23,KEPLER25</t>
  </si>
  <si>
    <t>KEPLER23:OPEN_READ-ONLY,KEPLER25:MOUNTED-STANDBY</t>
  </si>
  <si>
    <t>KEPLER23:MANAGED REAL TIME APPLY,KEPLER25:MANAGED REAL TIME APPLY</t>
  </si>
  <si>
    <t>KEPLER23 at aquila-3,KEPLER25 at ara-3</t>
  </si>
  <si>
    <t>Output for KEPLER23 provided,
Output for KEPLER25 provided</t>
  </si>
  <si>
    <t>INSTANCE-476,KOI11</t>
  </si>
  <si>
    <t>DB-UNIQ-NAME-69,PROXIMA08</t>
  </si>
  <si>
    <t>proxima16-uniq</t>
  </si>
  <si>
    <t>KAPPA08-UNIQ,PROXIMA16-UNIQ</t>
  </si>
  <si>
    <t>KAPPA08-UNIQ</t>
  </si>
  <si>
    <t>KAPPA08-UNIQ:OPEN</t>
  </si>
  <si>
    <t>KAPPA08-UNIQ:IDLE</t>
  </si>
  <si>
    <t>Output for KAPPA08-UNIQ provided</t>
  </si>
  <si>
    <t>INSTANCE-97,ROX03</t>
  </si>
  <si>
    <t>DB-UNIQ-NAME-97</t>
  </si>
  <si>
    <t>DB-UNIQ-NAME-97:OPEN_READ-ONLY</t>
  </si>
  <si>
    <t>DB-UNIQ-NAME-97:IDLE</t>
  </si>
  <si>
    <t>MISSING output for DB-UNIQ-NAME-97</t>
  </si>
  <si>
    <t>INSTANCE-128,ROX09</t>
  </si>
  <si>
    <t>DB-UNIQ-NAME-128</t>
  </si>
  <si>
    <t>DB-UNIQ-NAME-128:MOUNTED-STANDBY</t>
  </si>
  <si>
    <t>DB-UNIQ-NAME-128:IDLE</t>
  </si>
  <si>
    <t>MISSING output for DB-UNIQ-NAME-128</t>
  </si>
  <si>
    <t>ROX15,ROX152</t>
  </si>
  <si>
    <t>ROX152</t>
  </si>
  <si>
    <t>ROX152:UNKNOWN</t>
  </si>
  <si>
    <t>MISSING output for ROX152</t>
  </si>
  <si>
    <t>rox16_1ARY</t>
  </si>
  <si>
    <t>ROX16_1ARY,ROX16_STBY</t>
  </si>
  <si>
    <t>ROX16_STBY</t>
  </si>
  <si>
    <t>ROX16_STBY:UNKNOWN</t>
  </si>
  <si>
    <t>MISSING output for ROX16_STBY</t>
  </si>
  <si>
    <t>rox28-uniq</t>
  </si>
  <si>
    <t>ROX17-UNIQ,ROX28-UNIQ</t>
  </si>
  <si>
    <t>ROX17-UNIQ</t>
  </si>
  <si>
    <t>ROX17-UNIQ:OPEN_READ-ONLY</t>
  </si>
  <si>
    <t>ROX17-UNIQ:MANAGED WITH REAL TIME APPLY</t>
  </si>
  <si>
    <t>Output for ROX17-UNIQ provided</t>
  </si>
  <si>
    <t>INSTANCE-274,SAND01</t>
  </si>
  <si>
    <t>DB-UNIQ-NAME-271,TOI07</t>
  </si>
  <si>
    <t>DB-UNIQ-NAME-271</t>
  </si>
  <si>
    <t>DB-UNIQ-NAME-271:MOUNTED-STANDBY</t>
  </si>
  <si>
    <t>DB-UNIQ-NAME-271:MANAGED REAL TIME APPLY</t>
  </si>
  <si>
    <t>MISSING output for DB-UNIQ-NAME-271</t>
  </si>
  <si>
    <t xml:space="preserve">This sheet provides Processor related information about any baremetal servers operating Oracle databases. </t>
  </si>
  <si>
    <t>Path</t>
  </si>
  <si>
    <t>Physical Server Name</t>
  </si>
  <si>
    <t>Total DBs running</t>
  </si>
  <si>
    <t>Server Model</t>
  </si>
  <si>
    <t>Processor Model</t>
  </si>
  <si>
    <t>Processors (Sockets)</t>
  </si>
  <si>
    <t>Physical Cores</t>
  </si>
  <si>
    <t>Oracle Core Factor</t>
  </si>
  <si>
    <t>Licensing Level</t>
  </si>
  <si>
    <t>Output Filetype</t>
  </si>
  <si>
    <t>Linux</t>
  </si>
  <si>
    <t>ORACLE SERVER X7-2</t>
  </si>
  <si>
    <t>Intel(R) Xeon(R) Platinum 8160 CPU @ 2.10GHz,Intel(R) Xeon(R) Platinum 8160 CPU @ 2.10GHz</t>
  </si>
  <si>
    <t>Physical Server</t>
  </si>
  <si>
    <t>baremetal</t>
  </si>
  <si>
    <t>Microsoft Hyper-V Server 2016</t>
  </si>
  <si>
    <t>ProLiant DL380 Gen10</t>
  </si>
  <si>
    <t>Intel(R) Xeon(R) Gold 5122 CPU @ 3.60GHz</t>
  </si>
  <si>
    <t>ORACLE SERVER X7-2L</t>
  </si>
  <si>
    <t>Intel(R) Xeon(R) Platinum 8167M CPU @ 2.00GHz,Intel(R) Xeon(R) Platinum 8167M CPU @ 2.00GHz</t>
  </si>
  <si>
    <t>HP-UX</t>
  </si>
  <si>
    <t>ia64 hp server rx8640</t>
  </si>
  <si>
    <t>Intel Itanium Series</t>
  </si>
  <si>
    <t>Intel(R) Xeon(R) Gold 6140 CPU @ 2.30GHz,Intel(R) Xeon(R) Gold 6140 CPU @ 2.30GHz</t>
  </si>
  <si>
    <t>lyra-2</t>
  </si>
  <si>
    <t>ia64 hp Integrity rx2800 i2</t>
  </si>
  <si>
    <t>Intel  Itanium</t>
  </si>
  <si>
    <t>Synergy 480 Gen10</t>
  </si>
  <si>
    <t>Intel(R) Xeon(R) Gold 6244 CPU @ 3.60GHz</t>
  </si>
  <si>
    <t>SUN FIRE X4170 M3</t>
  </si>
  <si>
    <t>Intel(R) Xeon(R) CPU E5-2690 0 @ 2.90GHz,Intel(R) Xeon(R) CPU E5-2690 0 @ 2.90GHz</t>
  </si>
  <si>
    <t>SunOS</t>
  </si>
  <si>
    <t>i86pc</t>
  </si>
  <si>
    <t>Intel(R) Xeon(R) CPU E5-2640 0 @ 2.50GHz CPU1,Intel(R) Xeon(R) CPU E5-2640 0 @ 2.50GHz CPU2</t>
  </si>
  <si>
    <t>server02</t>
  </si>
  <si>
    <t>UCSB-B200-M5</t>
  </si>
  <si>
    <t>Intel(R) Xeon(R) Gold 6144 CPU @ 3.50GHz,Intel(R) Xeon(R) Gold 6144 CPU @ 3.50GHz</t>
  </si>
  <si>
    <t xml:space="preserve">This sheet summarizes the Oracle VM for SPARC configurations. </t>
  </si>
  <si>
    <t>Virtual Machine</t>
  </si>
  <si>
    <t>Max Cores</t>
  </si>
  <si>
    <t>Core Factor</t>
  </si>
  <si>
    <t>Cores per Processor</t>
  </si>
  <si>
    <t>Virtual Cores</t>
  </si>
  <si>
    <t>sun4v SPARC T5-2</t>
  </si>
  <si>
    <t>SPARC-T5-2</t>
  </si>
  <si>
    <t>unlimited</t>
  </si>
  <si>
    <t>SPARC-T5</t>
  </si>
  <si>
    <t>sun4v SPARC T3-1</t>
  </si>
  <si>
    <t>SPARC-T3</t>
  </si>
  <si>
    <t>sun4v SPARC T4-4</t>
  </si>
  <si>
    <t>SPARC-T4</t>
  </si>
  <si>
    <t>sun4v SPARC T4-2</t>
  </si>
  <si>
    <t>SPARC-T4,SPARC-T4</t>
  </si>
  <si>
    <t xml:space="preserve">This is summary of your LPAR hardware infrastructure, outlining how the environments have been partitioned. </t>
  </si>
  <si>
    <t>Entitled Capacity</t>
  </si>
  <si>
    <t xml:space="preserve">Online Virtual Cpu </t>
  </si>
  <si>
    <t>LPAR Type</t>
  </si>
  <si>
    <t>LPAR Mode</t>
  </si>
  <si>
    <t>Pool ID</t>
  </si>
  <si>
    <t>Shared Pool Size</t>
  </si>
  <si>
    <t>Max vcpus allowed</t>
  </si>
  <si>
    <t>Shared-SMT-4</t>
  </si>
  <si>
    <t>Uncapped</t>
  </si>
  <si>
    <t>AIX</t>
  </si>
  <si>
    <t>8205-E6C</t>
  </si>
  <si>
    <t>POWER 7</t>
  </si>
  <si>
    <t>Capped</t>
  </si>
  <si>
    <t>9109-RMD</t>
  </si>
  <si>
    <t xml:space="preserve">This sheet summarizes the configuration of your Oracle VM structure and any partitions that have been created. </t>
  </si>
  <si>
    <t>Total Hosts</t>
  </si>
  <si>
    <t>Total Cpu Cores</t>
  </si>
  <si>
    <t>Total Licenseable Cores</t>
  </si>
  <si>
    <t>Oracle VM Pool Alias</t>
  </si>
  <si>
    <t>Target in OEM</t>
  </si>
  <si>
    <t>DBs controlled from OEM</t>
  </si>
  <si>
    <t>Trusted Partition</t>
  </si>
  <si>
    <t>Num Cpu</t>
  </si>
  <si>
    <t>vcpus</t>
  </si>
  <si>
    <t>maxvcpus</t>
  </si>
  <si>
    <t>cpu_cap</t>
  </si>
  <si>
    <t>cpus</t>
  </si>
  <si>
    <t>Cpu Affinity</t>
  </si>
  <si>
    <t>Virtual Server Name</t>
  </si>
  <si>
    <t>Description</t>
  </si>
  <si>
    <t># Oracle Processors</t>
  </si>
  <si>
    <t>Oracle VM Pool Name</t>
  </si>
  <si>
    <t>Oracle VM Server Host</t>
  </si>
  <si>
    <t>PRIMERGY RX300 S8</t>
  </si>
  <si>
    <t>Intel(R) Xeon(R) CPU E5-2680 v2 @ 2.80GHz,Intel(R) Xeon(R) CPU E5-2680 v2 @ 2.80GHz</t>
  </si>
  <si>
    <t>VM</t>
  </si>
  <si>
    <t>20-23</t>
  </si>
  <si>
    <t>Oracle Linux OL6 update 5 for x86_64</t>
  </si>
  <si>
    <t>28-31</t>
  </si>
  <si>
    <t>24-27</t>
  </si>
  <si>
    <t>PRIMERGY RX300 S6</t>
  </si>
  <si>
    <t>Intel(R) Xeon(R) CPU X5690,Intel(R) Xeon(R) CPU X5690</t>
  </si>
  <si>
    <t>12-15</t>
  </si>
  <si>
    <t>16-19</t>
  </si>
  <si>
    <t>20-39</t>
  </si>
  <si>
    <t>Import URLs: [http://dc1ovmmgr001.prod02.local/OVM_EM12R4.tgz]</t>
  </si>
  <si>
    <t xml:space="preserve">This sheet illustrates the evidence collected of Oracle VM migrations. </t>
  </si>
  <si>
    <t>Date</t>
  </si>
  <si>
    <t>VM Name</t>
  </si>
  <si>
    <t>VM ID</t>
  </si>
  <si>
    <t>Migrated IP</t>
  </si>
  <si>
    <t>Server Pool</t>
  </si>
  <si>
    <t>OVM Host</t>
  </si>
  <si>
    <t>2020-02-12 21:27:53</t>
  </si>
  <si>
    <t>0004fb00000600005a67fd1c45d63c6c</t>
  </si>
  <si>
    <t>2020-02-12 21:16:10</t>
  </si>
  <si>
    <t>2020-02-12 21:07:13</t>
  </si>
  <si>
    <t>0004fb0000060000ff28fd3cc0650849</t>
  </si>
  <si>
    <t>2020-01-31 12:04:00</t>
  </si>
  <si>
    <t>2020-01-31 11:54:04</t>
  </si>
  <si>
    <t>2020-01-31 11:52:13</t>
  </si>
  <si>
    <t>0004fb00000600004ba4014f8df1d7e3</t>
  </si>
  <si>
    <t>2020-01-31 11:29:48</t>
  </si>
  <si>
    <t>2020-01-31 11:12:10</t>
  </si>
  <si>
    <t>2020-01-31 10:55:44</t>
  </si>
  <si>
    <t>2020-01-31 10:53:42</t>
  </si>
  <si>
    <t xml:space="preserve">This is a summary of your VMware hardware infrastructure, based on the provided VMware output. </t>
  </si>
  <si>
    <t>Total Sockets</t>
  </si>
  <si>
    <t>vmWare vCenter</t>
  </si>
  <si>
    <t>vmWare Cluster</t>
  </si>
  <si>
    <t>vCenter Name</t>
  </si>
  <si>
    <t>vCenter Version</t>
  </si>
  <si>
    <t>vmWare Host Name</t>
  </si>
  <si>
    <t>HyperThreading status</t>
  </si>
  <si>
    <t>DRS status</t>
  </si>
  <si>
    <t>Host Affinity Rule Name</t>
  </si>
  <si>
    <t>6.7.0</t>
  </si>
  <si>
    <t>milky-way.galaxy_Gliese-Cluster_esx03.local</t>
  </si>
  <si>
    <t>esx03.local</t>
  </si>
  <si>
    <t>DC1 Hosts Only</t>
  </si>
  <si>
    <t>VMware ESXi</t>
  </si>
  <si>
    <t>VxRail E560F</t>
  </si>
  <si>
    <t>Intel(R) Xeon(R) Gold 6126 CPU @ 2.60GHz</t>
  </si>
  <si>
    <t>milky-way.galaxy_Gliese-Cluster_esx03.local_sunflower-esx03100.local</t>
  </si>
  <si>
    <t>sunflower-esx03100.local</t>
  </si>
  <si>
    <t>Microsoft Windows Server 2016 or later (64-bit)</t>
  </si>
  <si>
    <t>milky-way.galaxy_Gliese-Cluster_esx03.local_sunflower-esx03101.local</t>
  </si>
  <si>
    <t>sunflower-esx03101.local</t>
  </si>
  <si>
    <t>milky-way.galaxy_Gliese-Cluster_esx03.local_sunflower-esx03102.local</t>
  </si>
  <si>
    <t>sunflower-esx03102.local</t>
  </si>
  <si>
    <t>milky-way.galaxy_Gliese-Cluster_esx03.local_sunflower-esx03103.local</t>
  </si>
  <si>
    <t>sunflower-esx03103.local</t>
  </si>
  <si>
    <t>milky-way.galaxy_Gliese-Cluster_esx03.local_sunflower-esx03104.local</t>
  </si>
  <si>
    <t>sunflower-esx03104.local</t>
  </si>
  <si>
    <t>milky-way.galaxy_Gliese-Cluster_esx03.local_sunflower-esx03105.local</t>
  </si>
  <si>
    <t>sunflower-esx03105.local</t>
  </si>
  <si>
    <t>milky-way.galaxy_Gliese-Cluster_esx06.local</t>
  </si>
  <si>
    <t>esx06.local</t>
  </si>
  <si>
    <t>milky-way.galaxy_Gliese-Cluster_esx07.local</t>
  </si>
  <si>
    <t>esx07.local</t>
  </si>
  <si>
    <t>milky-way.galaxy_Gliese-Cluster_esx07.local_aquarius-esx07-3.local</t>
  </si>
  <si>
    <t>aquarius-esx07-3.local</t>
  </si>
  <si>
    <t>milky-way.galaxy_Gliese-Cluster_esx07.local_aquila-esx07.local</t>
  </si>
  <si>
    <t>aquila-esx07.local</t>
  </si>
  <si>
    <t>milky-way.galaxy_Gliese-Cluster_esx07.local_aquila-esx07-3.local</t>
  </si>
  <si>
    <t>aquila-esx07-3.local</t>
  </si>
  <si>
    <t>milky-way.galaxy_Gliese-Cluster_esx07.local_ara-esx07-3.local</t>
  </si>
  <si>
    <t>ara-esx07-3.local</t>
  </si>
  <si>
    <t>milky-way.galaxy_Gliese-Cluster_esx07.local_aries-esx07-2.local</t>
  </si>
  <si>
    <t>aries-esx07-2.local</t>
  </si>
  <si>
    <t>milky-way.galaxy_Gliese-Cluster_esx07.local_aries-esx07-3.local</t>
  </si>
  <si>
    <t>aries-esx07-3.local</t>
  </si>
  <si>
    <t>milky-way.galaxy_Gliese-Cluster_esx07.local_auriga-esx07.local</t>
  </si>
  <si>
    <t>auriga-esx07.local</t>
  </si>
  <si>
    <t>milky-way.galaxy_Gliese-Cluster_esx07.local_auriga-esx07-3.local</t>
  </si>
  <si>
    <t>auriga-esx07-3.local</t>
  </si>
  <si>
    <t>milky-way.galaxy_Gliese-Cluster_esx07.local_bootes-esx07.local</t>
  </si>
  <si>
    <t>bootes-esx07.local</t>
  </si>
  <si>
    <t>milky-way.galaxy_Gliese-Cluster_esx07.local_bootes-esx07-2.local</t>
  </si>
  <si>
    <t>bootes-esx07-2.local</t>
  </si>
  <si>
    <t>milky-way.galaxy_Gliese-Cluster_esx07.local_bootes-esx07-3.local</t>
  </si>
  <si>
    <t>bootes-esx07-3.local</t>
  </si>
  <si>
    <t>milky-way.galaxy_Gliese-Cluster_esx07.local_indus-esx07-2.local</t>
  </si>
  <si>
    <t>indus-esx07-2.local</t>
  </si>
  <si>
    <t>milky-way.galaxy_Gliese-Cluster_esx07.local_libra-esx07.local</t>
  </si>
  <si>
    <t>libra-esx07.local</t>
  </si>
  <si>
    <t>milky-way.galaxy_Gliese-Cluster_esx07.local_libra-esx07-2.local</t>
  </si>
  <si>
    <t>libra-esx07-2.local</t>
  </si>
  <si>
    <t>milky-way.galaxy_Gliese-Cluster_esx07.local_lupus-esx07-2.local</t>
  </si>
  <si>
    <t>lupus-esx07-2.local</t>
  </si>
  <si>
    <t>milky-way.galaxy_Gliese-Cluster_esx07.local_lynx-esx07.local</t>
  </si>
  <si>
    <t>lynx-esx07.local</t>
  </si>
  <si>
    <t>milky-way.galaxy_Gliese-Cluster_esx07.local_lynx-esx07-2.local</t>
  </si>
  <si>
    <t>lynx-esx07-2.local</t>
  </si>
  <si>
    <t>milky-way.galaxy_Gliese-Cluster_esx07.local_lyra-esx07.local</t>
  </si>
  <si>
    <t>lyra-esx07.local</t>
  </si>
  <si>
    <t>milky-way.galaxy_Gliese-Cluster_esx07.local_mensa-esx07-2.local</t>
  </si>
  <si>
    <t>mensa-esx07-2.local</t>
  </si>
  <si>
    <t>milky-way.galaxy_Gliese-Cluster_esx07.local_microscopium-esx07.local</t>
  </si>
  <si>
    <t>microscopium-esx07.local</t>
  </si>
  <si>
    <t>milky-way.galaxy_Gliese-Cluster_esx07.local_microscopium-esx07-2.local</t>
  </si>
  <si>
    <t>microscopium-esx07-2.local</t>
  </si>
  <si>
    <t>milky-way.galaxy_Gliese-Cluster_esx07.local_monoceros-esx07.local</t>
  </si>
  <si>
    <t>monoceros-esx07.local</t>
  </si>
  <si>
    <t>milky-way.galaxy_Gliese-Cluster_esx07.local_monoceros-esx07-2.local</t>
  </si>
  <si>
    <t>monoceros-esx07-2.local</t>
  </si>
  <si>
    <t>milky-way.galaxy_Gliese-Cluster_esx07.local_musca-esx07.local</t>
  </si>
  <si>
    <t>musca-esx07.local</t>
  </si>
  <si>
    <t>milky-way.galaxy_Gliese-Cluster_esx07.local_musca-esx07-2.local</t>
  </si>
  <si>
    <t>musca-esx07-2.local</t>
  </si>
  <si>
    <t>milky-way.galaxy_Gliese-Cluster_esx07.local_norma-esx07-2.local</t>
  </si>
  <si>
    <t>norma-esx07-2.local</t>
  </si>
  <si>
    <t>milky-way.galaxy_Gliese-Cluster_esx07.local_octans-esx07.local</t>
  </si>
  <si>
    <t>octans-esx07.local</t>
  </si>
  <si>
    <t>milky-way.galaxy_Gliese-Cluster_esx07.local_octans-esx07-2.local</t>
  </si>
  <si>
    <t>octans-esx07-2.local</t>
  </si>
  <si>
    <t>milky-way.galaxy_Gliese-Cluster_esx07.local_ophiuchus-esx07.local</t>
  </si>
  <si>
    <t>ophiuchus-esx07.local</t>
  </si>
  <si>
    <t>milky-way.galaxy_Gliese-Cluster_esx07.local_ophiuchus-esx07-2.local</t>
  </si>
  <si>
    <t>ophiuchus-esx07-2.local</t>
  </si>
  <si>
    <t>milky-way.galaxy_Gliese-Cluster_esx07.local_orion-esx07.local</t>
  </si>
  <si>
    <t>orion-esx07.local</t>
  </si>
  <si>
    <t>milky-way.galaxy_Gliese-Cluster_esx07.local_orion-esx07-2.local</t>
  </si>
  <si>
    <t>orion-esx07-2.local</t>
  </si>
  <si>
    <t>milky-way.galaxy_Gliese-Cluster_esx07.local_pegasus-esx07.local</t>
  </si>
  <si>
    <t>pegasus-esx07.local</t>
  </si>
  <si>
    <t>milky-way.galaxy_Gliese-Cluster_esx07.local_pegasus-esx07-2.local</t>
  </si>
  <si>
    <t>pegasus-esx07-2.local</t>
  </si>
  <si>
    <t>milky-way.galaxy_Gliese-Cluster_esx07.local_perseus-esx07-2.local</t>
  </si>
  <si>
    <t>perseus-esx07-2.local</t>
  </si>
  <si>
    <t>milky-way.galaxy_Gliese-Cluster_esx07.local_phoenix-esx07.local</t>
  </si>
  <si>
    <t>phoenix-esx07.local</t>
  </si>
  <si>
    <t>milky-way.galaxy_Gliese-Cluster_esx07.local_phoenix-esx07-2.local</t>
  </si>
  <si>
    <t>phoenix-esx07-2.local</t>
  </si>
  <si>
    <t>milky-way.galaxy_Gliese-Cluster_esx07.local_pictor-esx07.local</t>
  </si>
  <si>
    <t>pictor-esx07.local</t>
  </si>
  <si>
    <t>milky-way.galaxy_Gliese-Cluster_esx07.local_pictor-esx07-2.local</t>
  </si>
  <si>
    <t>pictor-esx07-2.local</t>
  </si>
  <si>
    <t>milky-way.galaxy_Gliese-Cluster_esx08.local</t>
  </si>
  <si>
    <t>esx08.local</t>
  </si>
  <si>
    <t>milky-way.galaxy_Gliese-Cluster_esx08.local_lacerta-esx08.local</t>
  </si>
  <si>
    <t>lacerta-esx08.local</t>
  </si>
  <si>
    <t>Microsoft Windows Server 2016 or later (64-esx08-bit)</t>
  </si>
  <si>
    <t>milky-way.galaxy_Gliese-Cluster_esx08.local_pisces-esx08-2.local</t>
  </si>
  <si>
    <t>pisces-esx08-2.local</t>
  </si>
  <si>
    <t>milky-way.galaxy_Gliese-Cluster_esx08.local_piscis-esx08-austrinus-esx08-2.local</t>
  </si>
  <si>
    <t>piscis-esx08-austrinus-esx08-2.local</t>
  </si>
  <si>
    <t>milky-way.galaxy_Gliese-Cluster_esx08.local_pleiades-esx08.local</t>
  </si>
  <si>
    <t>pleiades-esx08.local</t>
  </si>
  <si>
    <t>milky-way.galaxy_Gliese-Cluster_esx08.local_pleiades-esx08-2.local</t>
  </si>
  <si>
    <t>pleiades-esx08-2.local</t>
  </si>
  <si>
    <t>milky-way.galaxy_Gliese-Cluster_esx08.local_praesepe-esx08-2.local</t>
  </si>
  <si>
    <t>praesepe-esx08-2.local</t>
  </si>
  <si>
    <t>milky-way.galaxy_Gliese-Cluster_esx08.local_puppis-esx08.local</t>
  </si>
  <si>
    <t>puppis-esx08.local</t>
  </si>
  <si>
    <t>milky-way.galaxy_Gliese-Cluster_esx08.local_puppis-esx08-2.local</t>
  </si>
  <si>
    <t>puppis-esx08-2.local</t>
  </si>
  <si>
    <t>milky-way.galaxy_Gliese-Cluster_esx08.local_pyxis-esx08.local</t>
  </si>
  <si>
    <t>pyxis-esx08.local</t>
  </si>
  <si>
    <t>milky-way.galaxy_Gliese-Cluster_esx08.local_pyxis-esx08-2.local</t>
  </si>
  <si>
    <t>pyxis-esx08-2.local</t>
  </si>
  <si>
    <t>milky-way.galaxy_Gliese-Cluster_esx08.local_reticulum-esx08.local</t>
  </si>
  <si>
    <t>reticulum-esx08.local</t>
  </si>
  <si>
    <t>milky-way.galaxy_Gliese-Cluster_esx08.local_reticulum-esx08-2.local</t>
  </si>
  <si>
    <t>reticulum-esx08-2.local</t>
  </si>
  <si>
    <t>milky-way.galaxy_Gliese-Cluster_esx08.local_sagitta-esx08-2.local</t>
  </si>
  <si>
    <t>sagitta-esx08-2.local</t>
  </si>
  <si>
    <t>milky-way.galaxy_Gliese-Cluster_esx08.local_sagittarius-esx08.local</t>
  </si>
  <si>
    <t>sagittarius-esx08.local</t>
  </si>
  <si>
    <t>milky-way.galaxy_Gliese-Cluster_esx08.local_sagittarius-esx08-2.local</t>
  </si>
  <si>
    <t>sagittarius-esx08-2.local</t>
  </si>
  <si>
    <t>milky-way.galaxy_Gliese-Cluster_esx08.local_scorpius-esx08.local</t>
  </si>
  <si>
    <t>scorpius-esx08.local</t>
  </si>
  <si>
    <t>milky-way.galaxy_Gliese-Cluster_esx08.local_scorpius-esx08-2.local</t>
  </si>
  <si>
    <t>scorpius-esx08-2.local</t>
  </si>
  <si>
    <t>milky-way.galaxy_Gliese-Cluster_esx08.local_sculptor-esx08-2.local</t>
  </si>
  <si>
    <t>sculptor-esx08-2.local</t>
  </si>
  <si>
    <t>milky-way.galaxy_Kepler-Cluster_esx10.local</t>
  </si>
  <si>
    <t>esx10.local</t>
  </si>
  <si>
    <t>milky-way.galaxy_Kepler-Cluster_esx10.local_corona-australis1.local</t>
  </si>
  <si>
    <t>corona-australis1.local</t>
  </si>
  <si>
    <t>milky-way.galaxy_Kepler-Cluster_esx11.local</t>
  </si>
  <si>
    <t>esx11.local</t>
  </si>
  <si>
    <t>milky-way.galaxy_Kepler-Cluster_esx11.local_lacerta-3.local</t>
  </si>
  <si>
    <t>lacerta-3.local</t>
  </si>
  <si>
    <t>milky-way.galaxy_Kepler-Cluster_esx12.local</t>
  </si>
  <si>
    <t>esx12.local</t>
  </si>
  <si>
    <t>milky-way.galaxy_Kepler-Cluster_esx12.local_galleo.local</t>
  </si>
  <si>
    <t>galleo.local</t>
  </si>
  <si>
    <t>milky-way.galaxy_Kepler-Cluster_esx09.local</t>
  </si>
  <si>
    <t>esx09.local</t>
  </si>
  <si>
    <t>milky-way.galaxy_Kepler-Cluster_esx09.local_galleo-2.local</t>
  </si>
  <si>
    <t>galleo-2.local</t>
  </si>
  <si>
    <t>milky-way.galaxy_OGLE-Cluster_esx13.local</t>
  </si>
  <si>
    <t>esx13.local</t>
  </si>
  <si>
    <t>milky-way.galaxy_OGLE-Cluster_esx13.local_galleo-minor.local</t>
  </si>
  <si>
    <t>galleo-minor.local</t>
  </si>
  <si>
    <t>milky-way.galaxy_OGLE-Cluster_esx14.local</t>
  </si>
  <si>
    <t>esx14.local</t>
  </si>
  <si>
    <t>milky-way.galaxy_OGLE-Cluster_esx14.local_galleo-minor-2.local</t>
  </si>
  <si>
    <t>galleo-minor-2.local</t>
  </si>
  <si>
    <t>milky-way.galaxy_OGLE-Cluster_esx15.local</t>
  </si>
  <si>
    <t>esx15.local</t>
  </si>
  <si>
    <t>milky-way.galaxy_OGLE-Cluster_esx15.local_lotus.local</t>
  </si>
  <si>
    <t>lotus.local</t>
  </si>
  <si>
    <t>milky-way.galaxy_OGLE-Cluster_esx16.local</t>
  </si>
  <si>
    <t>esx16.local</t>
  </si>
  <si>
    <t>milky-way.galaxy_OGLE-Cluster_esx16.local_lotus-2.local</t>
  </si>
  <si>
    <t>lotus-2.local</t>
  </si>
  <si>
    <t>PowerEdge R740</t>
  </si>
  <si>
    <t>Intel(R) Xeon(R) Platinum 8168 CPU @ 2.70GHz</t>
  </si>
  <si>
    <t>milky-way.galaxy_Pegasi-Cluster_esx17.local</t>
  </si>
  <si>
    <t>esx17.local</t>
  </si>
  <si>
    <t>milky-way.galaxy_Pegasi-Cluster_esx17.local_caelum-esx17.local</t>
  </si>
  <si>
    <t>caelum-esx17.local</t>
  </si>
  <si>
    <t>milky-way.galaxy_Solar-Cluster_esx04.local_pegasi-04104.local</t>
  </si>
  <si>
    <t>pegasi-04104.local</t>
  </si>
  <si>
    <t>milky-way.galaxy_Solar-Cluster_esx04.local_pegasi-04105.local</t>
  </si>
  <si>
    <t>pegasi-04105.local</t>
  </si>
  <si>
    <t>milky-way.galaxy_Solar-Cluster_esx02.local_sunflower-03100.local</t>
  </si>
  <si>
    <t>sunflower-03100.local</t>
  </si>
  <si>
    <t>milky-way.galaxy_Solar-Cluster_esx02.local_sunflower-03101.local</t>
  </si>
  <si>
    <t>sunflower-03101.local</t>
  </si>
  <si>
    <t>milky-way.galaxy_Solar-Cluster_esx02.local_sunflower-03102.local</t>
  </si>
  <si>
    <t>sunflower-03102.local</t>
  </si>
  <si>
    <t>milky-way.galaxy_Solar-Cluster_esx02.local_sunflower-03103.local</t>
  </si>
  <si>
    <t>sunflower-03103.local</t>
  </si>
  <si>
    <t>milky-way.galaxy_Solar-Cluster_esx02.local_sunflower-03104.local</t>
  </si>
  <si>
    <t>sunflower-03104.local</t>
  </si>
  <si>
    <t>milky-way.galaxy_Solar-Cluster_esx02.local_sunflower-03105.local</t>
  </si>
  <si>
    <t>sunflower-03105.local</t>
  </si>
  <si>
    <t>milky-way.galaxy_Solar-Cluster_esx02.local_sunflower-02104.local</t>
  </si>
  <si>
    <t>sunflower-02104.local</t>
  </si>
  <si>
    <t>milky-way.galaxy_Solar-Cluster_esx02.local_sunflower-02105.local</t>
  </si>
  <si>
    <t>sunflower-02105.local</t>
  </si>
  <si>
    <t>milky-way.galaxy_Solar-Cluster_esx05.local_sunflower-05104.local</t>
  </si>
  <si>
    <t>sunflower-05104.local</t>
  </si>
  <si>
    <t>milky-way.galaxy_Solar-Cluster_esx05.local_sunflower-05105.local</t>
  </si>
  <si>
    <t>sunflower-05105.local</t>
  </si>
  <si>
    <t>DRS and Affinity Rules information that may have been set to ring-fence your Oracle database deployment.</t>
  </si>
  <si>
    <t>Rule Name</t>
  </si>
  <si>
    <t>Rule Type</t>
  </si>
  <si>
    <t>Cluster Name</t>
  </si>
  <si>
    <t>VM Group Name</t>
  </si>
  <si>
    <t>VM Host Group Name</t>
  </si>
  <si>
    <t>should run  on hosts in group</t>
  </si>
  <si>
    <t>AppCluster-02</t>
  </si>
  <si>
    <t>DC1 VMs</t>
  </si>
  <si>
    <t>DC1-Hosts</t>
  </si>
  <si>
    <t>Rule Details</t>
  </si>
  <si>
    <t>VMs List</t>
  </si>
  <si>
    <t>Hosts List</t>
  </si>
  <si>
    <t>VM Affinity Affinity Rules</t>
  </si>
  <si>
    <t>Type Id</t>
  </si>
  <si>
    <t>Upon mouse-over actions in the tables of  sheet  "Deployment per Database", a Reasons Code is presented. This sheet contains additional background and context for License Managers and Database Administrators.</t>
  </si>
  <si>
    <t>Code</t>
  </si>
  <si>
    <t xml:space="preserve">Feature overview information </t>
  </si>
  <si>
    <t>Technical information</t>
  </si>
  <si>
    <t>The analysis found Active Data Guard option used for this database instance. </t>
  </si>
  <si>
    <t>This informaton is based on the data from following system tables/views:V$ARCHIVE_DEST_STATUS, V$PARAMETER,V$DATABASE, V$BLOCK_CHANGE_TRACKING
Please check other information for this feature usage on: 'DataGuard Config' tab of xls report.</t>
  </si>
  <si>
    <t>The analysis found Active Data Guard option usage for this database because of Fast Incremental Backup feature usage.</t>
  </si>
  <si>
    <t>This informaton is based on the data from following system tables/views:V$DATABASE, V$BLOCK_CHANGE_TRACKING
Please check other information for this feature usage on: 'DataGuard Config' tab of xls report.</t>
  </si>
  <si>
    <t>Our analysis found Active Data Guard configured, requiring a license.</t>
  </si>
  <si>
    <t>This informaton is based on the data from following system tables/views:V$ARCHIVE_DEST_STATUS, V$PARAMETER,V$DATABASE, V$BLOCK_CHANGE_TRACKING
 Please check other information for this feature usage on: 'DataGuard Config' tab of xls report.</t>
  </si>
  <si>
    <t>The Oracle database automatically stores information about database feature usage statistics.  The stored information can however contain unreliable information that is non-conclusive. </t>
  </si>
  <si>
    <t>This informaton is based on the view DBA_FEATURE_USAGE_STATISTICS.
Please check other information for this feature usage on: 'Feature Usage Statistics' tab of xls report.</t>
  </si>
  <si>
    <t>The Oracle database automatically stores information about database feature usage statistics. Audit data shows that this feature was used in the past. However this feature is disabled and can no longer be used. </t>
  </si>
  <si>
    <t>This informaton is based on the view DBA_FEATURE_USAGE_STATISTICS.
Please check other information for this feature usage on: 'Historical Usage' tab of xls report.</t>
  </si>
  <si>
    <t>You are using compression with the Data Pump feature, which is a component of the Advanced Compression license. </t>
  </si>
  <si>
    <t>This informaton is based on the view DBA_FEATURE_USAGE_STATISTICS.
Please check other information for this feature usage on: 'Advanced Compression' tab of xls report.</t>
  </si>
  <si>
    <t>The Oracle database automatically stores information about database feature usage statistics. Audit data shows that this feature was used in the last year. However this feature is disabled and can no longer be used.</t>
  </si>
  <si>
    <t>This informaton is based on the view DBA_FEATURE_USAGE_STATISTICS. Please check other information for this feature usage on: 'Historical Usage' tab of xls report.</t>
  </si>
  <si>
    <t>Analysis detected column encryption usage, which is a feature of Advanced Security.</t>
  </si>
  <si>
    <t>This informaton is based on the data from following system tables/views:DBA_ENCRYPTED_COLUMNS
Please check other information for this feature usage on: 'Advanced Security' tab of xls report.</t>
  </si>
  <si>
    <t>Analysis detected tablespace encryption usage, which is a feature of Advanced Security.</t>
  </si>
  <si>
    <t>This informaton is based on the data from following system tables/views:DBA_TABLESPACES
Please check other information for this feature usage on: 'Advanced Security' tab of xls report.</t>
  </si>
  <si>
    <t>Analysis detected securefiles encryption usage, which is a feature of Advanced Security.</t>
  </si>
  <si>
    <t>This informaton is based on the data from following system tables/views:DBA_LOBS, DBA_LOB_PARTITIONS, DBA_LOB_SUBPARTITIONS
Please check other information for this feature usage on: 'Advanced Security' tab of xls report.</t>
  </si>
  <si>
    <t>Analysis detected Redaction Policies usage, which is a feature of Advanced Security.</t>
  </si>
  <si>
    <t>This informaton is based on the data from following system tables/views:REDACTION_POLICIES
Please check other information for this feature usage on: 'Advanced Security' tab of xls report.</t>
  </si>
  <si>
    <t>Audit data revealed that this target is using Oracle Change Management Pack, because it's configured with pack access granted and agreed in your OEM environment.</t>
  </si>
  <si>
    <t>This audit evidence originates from the SYSMAN repository. The MGMT_ADMIN_LICENSES information states that access to this Pack is enabled and agreed.
Please check other information for this feature usage on: 'OEM' tab of xls report.</t>
  </si>
  <si>
    <t>Oracle Change Management Pack evidence in Grid Control  has been set to pack access granted, but not agreed.</t>
  </si>
  <si>
    <t>Please check other information for this feature usage 'OEM' tab of xls report.</t>
  </si>
  <si>
    <t>Audit data revealed that this target is using Oracle Configuration Management Pack, because it's configured with pack access granted and agreed in your OEM environment.</t>
  </si>
  <si>
    <t>Our analysis found that this target is using this pack, because it's configured with pack access granted and agreed in your DB Control environment.</t>
  </si>
  <si>
    <t>This pack is enabled in your Oracle Database Control.
Please check other information for this feature usage on: 'DB Control' tab of xls report.</t>
  </si>
  <si>
    <t>Oracle Configuration Management Pack evidence in Grid Control  has been set to pack access granted, but not agreed.</t>
  </si>
  <si>
    <t>Audit data revealed that this target is using Database Lifecycle Management Pack, because it's configured with pack access granted and agreed in your OEM environment.</t>
  </si>
  <si>
    <t>Audit data revealed that this target is using Oracle Data Masking and Subsetting Pack, because it's configured with pack access granted and agreed in your OEM environment.</t>
  </si>
  <si>
    <t>This audit evidence originates from the SYSMAN repository. The MGMT_ADMIN_LICENSES information states that access to this Pack is enabled and agreed. Please check other information for this feature usage on: 'OEM' tab of xls report.</t>
  </si>
  <si>
    <t>Test Data Management Pack evidence in Grid Control  has been set to pack access granted, but not agreed.</t>
  </si>
  <si>
    <t>The Oracle database automatically stores information about database feature usage statistics. Audit data shows that the most recent use was more than a year ago, but the feature is still available and can potentially be used again. </t>
  </si>
  <si>
    <t>This informaton is based on the view DBA_FEATURE_USAGE_STATISTICS and the setting of parameter control_managemenent_pack_access.
Please check other information for this feature usage on: 'Historical Usage' tab of xls report.</t>
  </si>
  <si>
    <t>This feature is enabled!</t>
  </si>
  <si>
    <t>This informaton is based on the setting of parameter control_managemenent_pack_access.
Please check other information for this feature usage on: 'Control Management Pack Access' tab of xls report.</t>
  </si>
  <si>
    <t>The Oracle database automatically stores information about database feature usage statistics. Audit data shows that this feature is in use.</t>
  </si>
  <si>
    <t>This informaton is based on the view DBA_FEATURE_USAGE_STATISTICS and the setting of parameter control_managemenent_pack_access.
Please check other information for this feature usage on: 'Feature Usage Statistics' tab of xls report.</t>
  </si>
  <si>
    <t>There are partitioned tables containing data created by you (not Oracle). Therefore, this database instance requires a license. </t>
  </si>
  <si>
    <t>This informaton is based on the data from following system tables/views:DBA_OBJECTS, DBA_AWS, DBA_LOBS, DBA_INDEXES, DBA_RECYCLEBIN, DBA_FLASHBACK_ARCHIVE_TABLES, SYS.CDC_CHANGE_TABLES$, SCHEMA_VERSION_REGISTRY
Please check other information for this feature usage on: 'Partitioning' tab of xls report.</t>
  </si>
  <si>
    <t>Audit data revealed that this target is using Oracle Provisioning and Patch Automation Pack, because it's configured with pack access granted and agreed in your OEM environment.</t>
  </si>
  <si>
    <t>Oracle Provisioning &amp; Patch Automation Pack evidence in Grid Control  has been set to pack access granted, but not agreed.</t>
  </si>
  <si>
    <t>Our analysis shows that you have 2 or more active RAC instances configured, requiring a license. </t>
  </si>
  <si>
    <t>This informaton is based on the data from following system tables/views:GV$INSTANCE
Please check other information for this feature usage on: 'RAC' tab of xls report.</t>
  </si>
  <si>
    <t>The analysis shows you have Real Application Clusters parameter set to TRUE in Options, but have no any active RAC instances configured. Please check the summary tab in xls report about this feature usage. </t>
  </si>
  <si>
    <t>This informaton is based on the setting of parameter 'Real Application Clusters'.
Please check other information for this feature usage on: 'Summary' tab of xls report.</t>
  </si>
  <si>
    <t>Database Tuning Pack functionality is available</t>
  </si>
  <si>
    <t>This informaton is based on the setting of parameter control_managemenent_pack_access.
It appears you are using database version less than 10g, where this setting was missing, that's why we are marked this database as potential using tuning pack.</t>
  </si>
  <si>
    <t>This informaton is based on the setting of parameter control_managemenent_pack_access.
 Please check other information for this feature usage on: 'Control Management Pack Access' tab of xls report.</t>
  </si>
  <si>
    <t>This pack is enabled in your Oracle Database Control.</t>
  </si>
  <si>
    <t>This audit evidence originates from the SYSMAN repository. The MGMT_ADMIN_LICENSES information states that access to this Pack is enabled and agreed.
Please check other information for this feature usage on: 'DB Control' tab of xls report.</t>
  </si>
  <si>
    <t>Database Tuning Pack functionality has been triggered and deployed.</t>
  </si>
  <si>
    <t>This informaton is based on the data from following system tables/views:DBA_SQLSET, DBA_SQLSET_REFERENCES, DBA_ADVISOR_TASKS, DBA_SQL_PROFILES
Please check other information for this feature usage on: 'Tuning Pack Tools Usage' tab of xls report.</t>
  </si>
  <si>
    <t>Possible Tuning Pack evidences was found.</t>
  </si>
  <si>
    <t xml:space="preserve">This sheet contains warnings about data inconsistencies found in the provided data. Warnings include informative findings, such as outdated settings found in your OEM repository. Please go through them completely to ensure the completeness of data used for this report. </t>
  </si>
  <si>
    <t>Missing Hardware outputs information</t>
  </si>
  <si>
    <t>Error message</t>
  </si>
  <si>
    <t>No corresponding cpu outputs found</t>
  </si>
  <si>
    <t>Missing outputs for primary databases, mentioned in the physical standby env</t>
  </si>
  <si>
    <t>Configured Destination</t>
  </si>
  <si>
    <t>Note</t>
  </si>
  <si>
    <t>db-uniq-name-268</t>
  </si>
  <si>
    <t>Output file of primary database is missing</t>
  </si>
  <si>
    <t>Configured, but missing outputs for RAC instances</t>
  </si>
  <si>
    <t>Cluster Host</t>
  </si>
  <si>
    <t>Cluster Instance Name</t>
  </si>
  <si>
    <t>Missing Host</t>
  </si>
  <si>
    <t>Missing Instance Name</t>
  </si>
  <si>
    <t>Configured, but missing targets in OEM</t>
  </si>
  <si>
    <t>Repository Host</t>
  </si>
  <si>
    <t>Repository Database Name</t>
  </si>
  <si>
    <t>Target Db Name</t>
  </si>
  <si>
    <t>PCRFSESP_PCRFSESP2</t>
  </si>
  <si>
    <t>Db Name</t>
  </si>
  <si>
    <t>Outputs Processing Details</t>
  </si>
  <si>
    <t>This sheet contains information about the processing of the provided output details. It may be useful for explaining inconsistencies and errors found in the report.</t>
  </si>
  <si>
    <t>Output File</t>
  </si>
  <si>
    <t>Db Unique Name</t>
  </si>
  <si>
    <t>Data collection status</t>
  </si>
  <si>
    <t>Success</t>
  </si>
  <si>
    <t>rox17-uniq</t>
  </si>
  <si>
    <t>ross22-uniq</t>
  </si>
  <si>
    <t>sand141</t>
  </si>
  <si>
    <t>sand06-uniq</t>
  </si>
  <si>
    <t>sand151</t>
  </si>
  <si>
    <t>kappa08-uniq</t>
  </si>
  <si>
    <t>kappa10-uniq</t>
  </si>
  <si>
    <t>rox141</t>
  </si>
  <si>
    <t>Pricing: Oracle Technology Price List.
Dated Dec. 1, 2021
Change currency  =&gt;</t>
  </si>
  <si>
    <t>255.0.0.1</t>
  </si>
  <si>
    <t>255.0.0.2</t>
  </si>
  <si>
    <t>sagittarius-2_TSTsand12.lca.csv</t>
  </si>
  <si>
    <t>triangulum-australe-2_kappa18.lca.csv</t>
  </si>
  <si>
    <t>leo-minor-2_proxima02.lca.csv</t>
  </si>
  <si>
    <t>aries_kepler26.lca.csv</t>
  </si>
  <si>
    <t>coma-berenices_beta14.lca.csv</t>
  </si>
  <si>
    <t>lacerta-2_rox22.lca.csv</t>
  </si>
  <si>
    <t>aquarius_kepler20.lca.csv</t>
  </si>
  <si>
    <t>canis-minor_alfa11.lca.csv</t>
  </si>
  <si>
    <t>serpens_kappa06.lca.csv</t>
  </si>
  <si>
    <t>ursa-minor-2_koi17.lca.csv</t>
  </si>
  <si>
    <t>pegasi-04103_pegasi-04103e.lca.csv</t>
  </si>
  <si>
    <t>crux-2_ross02.lca.csv</t>
  </si>
  <si>
    <t>volans-2_koi26.lca.csv</t>
  </si>
  <si>
    <t>sunflower-05102_sunflower-05102c.lca.csv</t>
  </si>
  <si>
    <t>sagittarius-2_sand26.lca.csv</t>
  </si>
  <si>
    <t>sunflower-02101_sunflower-02101a.lca.csv</t>
  </si>
  <si>
    <t>canes-venatici_gamma30.lca.csv</t>
  </si>
  <si>
    <t>bootes-3_gamma10.lca.csv</t>
  </si>
  <si>
    <t>pegasi-01101_pegasi-01101a.lca.csv</t>
  </si>
  <si>
    <t>pegasi-04102_pegasi-04102d.lca.csv</t>
  </si>
  <si>
    <t>octans_proxima30.lca.csv</t>
  </si>
  <si>
    <t>antlia-2_kepler07.lca.csv</t>
  </si>
  <si>
    <t>tucana-2_koi03.lca.csv</t>
  </si>
  <si>
    <t>pegasi-04100_pegasi-04100a.lca.csv</t>
  </si>
  <si>
    <t>indus_rox17.lca.csv</t>
  </si>
  <si>
    <t>cepheus_beta01.lca.csv</t>
  </si>
  <si>
    <t>mensa-2_proxima14.lca.csv</t>
  </si>
  <si>
    <t>lacerta_rox20.lca.csv</t>
  </si>
  <si>
    <t>triangulum-australe-2_kappa21.lca.csv</t>
  </si>
  <si>
    <t>sunflower-02103_sunflower-02103a.lca.csv</t>
  </si>
  <si>
    <t>cancer_gamma23.lca.csv</t>
  </si>
  <si>
    <t>hydrus_rox09.lca.csv</t>
  </si>
  <si>
    <t>pegasus_sand01.lca.csv</t>
  </si>
  <si>
    <t>bootes-2_gamma08.lca.csv</t>
  </si>
  <si>
    <t>pisces-2_sand09.lca.csv</t>
  </si>
  <si>
    <t>pegasi-04102_pegasi-04102c.lca.csv</t>
  </si>
  <si>
    <t>columba_beta10.lca.csv</t>
  </si>
  <si>
    <t>triangulum-australe-2_kappa22.lca.csv</t>
  </si>
  <si>
    <t>sagitta-2_sand20.lca.csv</t>
  </si>
  <si>
    <t>leo-2_rox29.lca.csv</t>
  </si>
  <si>
    <t>ophiuchus-2_toi09.lca.csv</t>
  </si>
  <si>
    <t>taurus-2_kappa11.lca.csv</t>
  </si>
  <si>
    <t>cancer-3_gamma27.lca.csv</t>
  </si>
  <si>
    <t>ophiuchus-2_toi10.lca.csv</t>
  </si>
  <si>
    <t>sunflower-02100_sunflower-02100d.lca.csv</t>
  </si>
  <si>
    <t>tucana-2_koi04.lca.csv</t>
  </si>
  <si>
    <t>pegasi-01100_pegasi-01100b.lca.csv</t>
  </si>
  <si>
    <t>apus-3_kepler19.lca.csv</t>
  </si>
  <si>
    <t>pegasi-04103_pegasi-04103b.lca.csv</t>
  </si>
  <si>
    <t>musca_proxima21.lca.csv</t>
  </si>
  <si>
    <t>lacerta-2_ISVrox22.lca.csv</t>
  </si>
  <si>
    <t>auriga-3_gamma04.lca.csv</t>
  </si>
  <si>
    <t>sunflower-05100_sunflower-05100a.lca.csv</t>
  </si>
  <si>
    <t>andromeda-2_kepler02.lca.csv</t>
  </si>
  <si>
    <t>hydra-2_rox06.lca.csv</t>
  </si>
  <si>
    <t>telescopium_kappa12.lca.csv</t>
  </si>
  <si>
    <t>corona-australis-3_beta23.lca.csv</t>
  </si>
  <si>
    <t>aries-3_kepler28.lca.csv</t>
  </si>
  <si>
    <t>eridanus-2_ross22.lca.csv</t>
  </si>
  <si>
    <t>bootes-2_gamma09.lca.csv</t>
  </si>
  <si>
    <t>dorado-2_ross13.lca.csv</t>
  </si>
  <si>
    <t>phoenix_sand04.lca.csv</t>
  </si>
  <si>
    <t>puppis-2_sand14.lca.csv</t>
  </si>
  <si>
    <t>triangulum-australe-2_kappa26.lca.csv</t>
  </si>
  <si>
    <t>circinus-2_beta11.lca.csv</t>
  </si>
  <si>
    <t>pegasi-04102_pegasi-04102b.lca.csv</t>
  </si>
  <si>
    <t>pyxis-2_sand19.lca.csv</t>
  </si>
  <si>
    <t>lyra_proxima13.lca.csv</t>
  </si>
  <si>
    <t>circinus_beta14.lca.csv</t>
  </si>
  <si>
    <t>camelopardalis-3_gamma22.lca.csv</t>
  </si>
  <si>
    <t>pegasi-04103_pegasi-04103c.lca.csv</t>
  </si>
  <si>
    <t>cetus-3_beta05.lca.csv</t>
  </si>
  <si>
    <t>pegasi-01100_pegasi-01100c.lca.csv</t>
  </si>
  <si>
    <t>cancer-3_gamma28.lca.csv</t>
  </si>
  <si>
    <t>crux-3_ross03.lca.csv</t>
  </si>
  <si>
    <t>ursa-minor-2_koi19.lca.csv</t>
  </si>
  <si>
    <t>indus-2_proxima12.lca.csv</t>
  </si>
  <si>
    <t>sagittarius-2_sand28.lca.csv</t>
  </si>
  <si>
    <t>vulpecula_koi27.lca.csv</t>
  </si>
  <si>
    <t>hydra-2_rox07.lca.csv</t>
  </si>
  <si>
    <t>cepheus-2_beta02.lca.csv</t>
  </si>
  <si>
    <t>cassiopeia_alfa21.lca.csv</t>
  </si>
  <si>
    <t>camelopardalis-2_gamma20.lca.csv</t>
  </si>
  <si>
    <t>antlia-3_kepler12.lca.csv</t>
  </si>
  <si>
    <t>pegasi-01102_pegasi-01102a.lca.csv</t>
  </si>
  <si>
    <t>pegasi-04101_pegasi-04101a.lca.csv</t>
  </si>
  <si>
    <t>tucana-2_koi06.lca.csv</t>
  </si>
  <si>
    <t>sunflower-05102_sunflower-05102b.lca.csv</t>
  </si>
  <si>
    <t>pegasi-04103_pegasi-04103d.lca.csv</t>
  </si>
  <si>
    <t>chamaeleon-2_beta07.lca.csv</t>
  </si>
  <si>
    <t>draco-27_sand06.lca.csv</t>
  </si>
  <si>
    <t>lynx_proxima11.lca.csv</t>
  </si>
  <si>
    <t>cassiopeia-3_alfa26.lca.csv</t>
  </si>
  <si>
    <t>pegasi-04102_pegasi-04102e.lca.csv</t>
  </si>
  <si>
    <t>cygnus_ross04.lca.csv</t>
  </si>
  <si>
    <t>gemini-2_ross28.lca.csv</t>
  </si>
  <si>
    <t>sagittarius-2_sand29.lca.csv</t>
  </si>
  <si>
    <t>lupus-2_proxima12.lca.csv</t>
  </si>
  <si>
    <t>triangulum-australe-2_kappa28.lca.csv</t>
  </si>
  <si>
    <t>centaurus-3_alfa30.lca.csv</t>
  </si>
  <si>
    <t>indus-2_rox19.lca.csv</t>
  </si>
  <si>
    <t>microscopium-2_proxima17.lca.csv</t>
  </si>
  <si>
    <t>serpens-2_kappa07.lca.csv</t>
  </si>
  <si>
    <t>eridanus_alfa29.lca.csv</t>
  </si>
  <si>
    <t>puppis-2_sand15.lca.csv</t>
  </si>
  <si>
    <t>corona-australis-2_beta22.lca.csv</t>
  </si>
  <si>
    <t>sagittarius_sand24.lca.csv</t>
  </si>
  <si>
    <t>auriga-3_gamma05.lca.csv</t>
  </si>
  <si>
    <t>libra-2_proxima12.lca.csv</t>
  </si>
  <si>
    <t>ara-3_kepler23.lca.csv</t>
  </si>
  <si>
    <t>pictor-2_sand07.lca.csv</t>
  </si>
  <si>
    <t>perseus-2_sand03.lca.csv</t>
  </si>
  <si>
    <t>leo-2_rox31.lca.csv</t>
  </si>
  <si>
    <t>ursa-major_koi11.lca.csv</t>
  </si>
  <si>
    <t>norma-2_proxima28.lca.csv</t>
  </si>
  <si>
    <t>bootes-3_gamma11.lca.csv</t>
  </si>
  <si>
    <t>hydra-2_rox08.lca.csv</t>
  </si>
  <si>
    <t>coma-berenices_beta10.lca.csv</t>
  </si>
  <si>
    <t>sunflower-05100_sunflower-05100b.lca.csv</t>
  </si>
  <si>
    <t>columba-3_beta16.lca.csv</t>
  </si>
  <si>
    <t>corvus-3_beta29.lca.csv</t>
  </si>
  <si>
    <t>ursa-major-2_koi15.lca.csv</t>
  </si>
  <si>
    <t>cancer-2_gamma25.lca.csv</t>
  </si>
  <si>
    <t>andromeda-3_kepler04.lca.csv</t>
  </si>
  <si>
    <t>lacerta-2_rox25.lca.csv</t>
  </si>
  <si>
    <t>vela-2_koi22.lca.csv</t>
  </si>
  <si>
    <t>norma-2_proxima29.lca.csv</t>
  </si>
  <si>
    <t>pegasi-01100_pegasi-01100a.lca.csv</t>
  </si>
  <si>
    <t>auriga_kepler29.lca.csv</t>
  </si>
  <si>
    <t>pegasi-04103_pegasi-04103a.lca.csv</t>
  </si>
  <si>
    <t>hydrus-2_rox16.lca.csv</t>
  </si>
  <si>
    <t>lepus-2_proxima07.lca.csv</t>
  </si>
  <si>
    <t>andromeda-3_kepler05.lca.csv</t>
  </si>
  <si>
    <t>sagitta-2_sand22.lca.csv</t>
  </si>
  <si>
    <t>cancer-3_gamma29.lca.csv</t>
  </si>
  <si>
    <t>horologium_rox02.lca.csv</t>
  </si>
  <si>
    <t>gemini_ross27.lca.csv</t>
  </si>
  <si>
    <t>triangulum-australe-2_koi01.lca.csv</t>
  </si>
  <si>
    <t>crater-3_ross01.lca.csv</t>
  </si>
  <si>
    <t>triangulum-australe-2_koi02.lca.csv</t>
  </si>
  <si>
    <t>pegasi-04103_pegasi-04103f.lca.csv</t>
  </si>
  <si>
    <t>cassiopeia-2_alfa24.lca.csv</t>
  </si>
  <si>
    <t>capricornus-3_alfa13.lca.csv</t>
  </si>
  <si>
    <t>sagittarius-2_sand30.lca.csv</t>
  </si>
  <si>
    <t>chamaeleon_beta06.lca.csv</t>
  </si>
  <si>
    <t>sculptor-2_kappa03.lca.csv</t>
  </si>
  <si>
    <t>pegasi-04101_pegasi-04101c.lca.csv</t>
  </si>
  <si>
    <t>microscopium_proxima16.lca.csv</t>
  </si>
  <si>
    <t>pegasi-01102_pegasi-01102c.lca.csv</t>
  </si>
  <si>
    <t>ophiuchus-2_toi13.lca.csv</t>
  </si>
  <si>
    <t>lacerta-2_rox26.lca.csv</t>
  </si>
  <si>
    <t>pictor_sand06.lca.csv</t>
  </si>
  <si>
    <t>octans-2_toi05.lca.csv</t>
  </si>
  <si>
    <t>sunflower-02102_sunflower-02102d.lca.csv</t>
  </si>
  <si>
    <t>leo-minor-2_proxima04.lca.csv</t>
  </si>
  <si>
    <t>octans-2_toi06.lca.csv</t>
  </si>
  <si>
    <t>ara_kepler24.lca.csv</t>
  </si>
  <si>
    <t>centaurus_alfa28.lca.csv</t>
  </si>
  <si>
    <t>corona-borealis-3_beta26.lca.csv</t>
  </si>
  <si>
    <t>sunflower-05101_sunflower-05101a.lca.csv</t>
  </si>
  <si>
    <t>coma-berenices-3_beta20.lca.csv</t>
  </si>
  <si>
    <t>pegasi-04100_pegasi-04100b.lca.csv</t>
  </si>
  <si>
    <t>dorado_ross12.lca.csv</t>
  </si>
  <si>
    <t>crater-2_beta31.lca.csv</t>
  </si>
  <si>
    <t>apus-20_kepler17.lca.csv</t>
  </si>
  <si>
    <t>pyxis_sand16.lca.csv</t>
  </si>
  <si>
    <t>libra_proxima08.lca.csv</t>
  </si>
  <si>
    <t>tucana-2_koi08.lca.csv</t>
  </si>
  <si>
    <t>apus_kepler15.lca.csv</t>
  </si>
  <si>
    <t>tucana-2_koi09.lca.csv</t>
  </si>
  <si>
    <t>mensa-2_proxima15.lca.csv</t>
  </si>
  <si>
    <t>sunflower-05102_sunflower-05102a.lca.csv</t>
  </si>
  <si>
    <t>canes-venatici-3_alfa01.lca.csv</t>
  </si>
  <si>
    <t>lacerta-2_rox27.lca.csv</t>
  </si>
  <si>
    <t>pegasi-01102_pegasi-01102b.lca.csv</t>
  </si>
  <si>
    <t>pegasi-04101_pegasi-04101b.lca.csv</t>
  </si>
  <si>
    <t>tucana-2_koi10.lca.csv</t>
  </si>
  <si>
    <t>sagitta-2_TSTsand12.lca.csv</t>
  </si>
  <si>
    <t>pegasi-04100_pegasi-04100c.lca.csv</t>
  </si>
  <si>
    <t>grus_ross29.lca.csv</t>
  </si>
  <si>
    <t>equuleus_ross19.lca.csv</t>
  </si>
  <si>
    <t>cassiopeia_alfa23.lca.csv</t>
  </si>
  <si>
    <t>praesepe-2_sand11.lca.csv</t>
  </si>
  <si>
    <t>carina-3_alfa19.lca.csv</t>
  </si>
  <si>
    <t>phoenix-2_sand05.lca.csv</t>
  </si>
  <si>
    <t>draco_ross14.lca.csv</t>
  </si>
  <si>
    <t>delphinus-3_ross11.lca.csv</t>
  </si>
  <si>
    <t>sagittarius-2_sand31.lca.csv</t>
  </si>
  <si>
    <t>pegasi-04102_pegasi-04102f.lca.csv</t>
  </si>
  <si>
    <t>reticulum_sand18.lca.csv</t>
  </si>
  <si>
    <t>grus-2_ross30.lca.csv</t>
  </si>
  <si>
    <t>ophiuchus-2_toi14.lca.csv</t>
  </si>
  <si>
    <t>chamaeleon-3_beta08.lca.csv</t>
  </si>
  <si>
    <t>pegasi-04102_pegasi-04102a.lca.csv</t>
  </si>
  <si>
    <t>pleiades_sand10.lca.csv</t>
  </si>
  <si>
    <t>cancer_gamma24.lca.csv</t>
  </si>
  <si>
    <t>delphinus_ross07.lca.csv</t>
  </si>
  <si>
    <t>monoceros_proxima18.lca.csv</t>
  </si>
  <si>
    <t>draco-2_ross15.lca.csv</t>
  </si>
  <si>
    <t>cygnus-2_ross05.lca.csv</t>
  </si>
  <si>
    <t>ursa-major-2_koi12.lca.csv</t>
  </si>
  <si>
    <t>ursa-major-2_koi13.lca.csv</t>
  </si>
  <si>
    <t>ophiuchus-2_toi08.lca.csv</t>
  </si>
  <si>
    <t>bootes_gamma06.lca.csv</t>
  </si>
  <si>
    <t>lacerta-2_rox21.lca.csv</t>
  </si>
  <si>
    <t>centaurus-2_alfa29.lca.csv</t>
  </si>
  <si>
    <t>canes-venatici-2_gamma31.lca.csv</t>
  </si>
  <si>
    <t>hydra-2_rox05.lca.csv</t>
  </si>
  <si>
    <t>puppis_sand13.lca.csv</t>
  </si>
  <si>
    <t>scutum-2_kappa05.lca.csv</t>
  </si>
  <si>
    <t>sunflower-05100_sunflower-05100c.lca.csv</t>
  </si>
  <si>
    <t>carina-3_alfa16.lca.csv</t>
  </si>
  <si>
    <t>canis-major_alfa02.lca.csv</t>
  </si>
  <si>
    <t>triangulum-australe-2_kappa16.lca.csv</t>
  </si>
  <si>
    <t>lynx-2_proxima12.lca.csv</t>
  </si>
  <si>
    <t>aquarius-3_kepler23.lca.csv</t>
  </si>
  <si>
    <t>ursa-minor-2_koi16.lca.csv</t>
  </si>
  <si>
    <t>triangulum-australe-2_kappa17.lca.csv</t>
  </si>
  <si>
    <t>auriga-3_kepler30.lca.csv</t>
  </si>
  <si>
    <t>antlia_kepler06.lca.csv</t>
  </si>
  <si>
    <t>bootes_gamma07.lca.csv</t>
  </si>
  <si>
    <t>sunflower-02100_sunflower-02100b.lca.csv</t>
  </si>
  <si>
    <t>centaurus_alfa27.lca.csv</t>
  </si>
  <si>
    <t>carina-3_alfa17.lca.csv</t>
  </si>
  <si>
    <t>sextans_kappa08.lca.csv</t>
  </si>
  <si>
    <t>pegasi-01100_pegasi-01100d.lca.csv</t>
  </si>
  <si>
    <t>piscis-austrinus-2_sand09.lca.csv</t>
  </si>
  <si>
    <t>canis-major-3_alfa04.lca.csv</t>
  </si>
  <si>
    <t>delphinus-3_ross10.lca.csv</t>
  </si>
  <si>
    <t>cancer-3_gamma26.lca.csv</t>
  </si>
  <si>
    <t>camelopardalis_gamma18.lca.csv</t>
  </si>
  <si>
    <t>antlia-3_kepler08.lca.csv</t>
  </si>
  <si>
    <t>andromeda_kepler01.lca.csv</t>
  </si>
  <si>
    <t>pegasi-01103_pegasi-01103a.lca.csv</t>
  </si>
  <si>
    <t>triangulum_kappa14.lca.csv</t>
  </si>
  <si>
    <t>fornax-2_ross25.lca.csv</t>
  </si>
  <si>
    <t>auriga-3_kepler31.lca.csv</t>
  </si>
  <si>
    <t>canis-major-2_alfa03.lca.csv</t>
  </si>
  <si>
    <t>lepus-2_proxima06.lca.csv</t>
  </si>
  <si>
    <t>carina-3_alfa18.lca.csv</t>
  </si>
  <si>
    <t>caelum-3_gamma15.lca.csv</t>
  </si>
  <si>
    <t>virgo_koi23.lca.csv</t>
  </si>
  <si>
    <t>fornax-2_ross26.lca.csv</t>
  </si>
  <si>
    <t>antlia-3_kepler09.lca.csv</t>
  </si>
  <si>
    <t>corvus-2_beta28.lca.csv</t>
  </si>
  <si>
    <t>equuleus_ross17.lca.csv</t>
  </si>
  <si>
    <t>virgo-2_koi24.lca.csv</t>
  </si>
  <si>
    <t>canis-minor-3_alfa09.lca.csv</t>
  </si>
  <si>
    <t>sunflower-05102_sunflower-05102d.lca.csv</t>
  </si>
  <si>
    <t>triangulum-2_kappa15.lca.csv</t>
  </si>
  <si>
    <t>hydrus-2_rox10.lca.csv</t>
  </si>
  <si>
    <t>norma-2_proxima23.lca.csv</t>
  </si>
  <si>
    <t>canis-minor-2_alfa08.lca.csv</t>
  </si>
  <si>
    <t>telescopium-2_kappa13.lca.csv</t>
  </si>
  <si>
    <t>crater-2_beta30.lca.csv</t>
  </si>
  <si>
    <t>capricornus_alfa10.lca.csv</t>
  </si>
  <si>
    <t>corona-borealis-2_beta25.lca.csv</t>
  </si>
  <si>
    <t>equuleus_ross18.lca.csv</t>
  </si>
  <si>
    <t>volans_koi25.lca.csv</t>
  </si>
  <si>
    <t>carina_alfa14.lca.csv</t>
  </si>
  <si>
    <t>caelum-3_gamma16.lca.csv</t>
  </si>
  <si>
    <t>norma-2_proxima24.lca.csv</t>
  </si>
  <si>
    <t>cepheus_alfa31.lca.csv</t>
  </si>
  <si>
    <t>vulpecula-2_koi28.lca.csv</t>
  </si>
  <si>
    <t>auriga-3_gamma01.lca.csv</t>
  </si>
  <si>
    <t>camelopardalis-3_gamma21.lca.csv</t>
  </si>
  <si>
    <t>triangulum-australe-2_kappa19.lca.csv</t>
  </si>
  <si>
    <t>sagittarius-2_sand19.lca.csv</t>
  </si>
  <si>
    <t>triangulum-australe-2_kappa20.lca.csv</t>
  </si>
  <si>
    <t>norma-2_proxima25.lca.csv</t>
  </si>
  <si>
    <t>caelum-3_gamma17.lca.csv</t>
  </si>
  <si>
    <t>sunflower-02102_sunflower-02102a.lca.csv</t>
  </si>
  <si>
    <t>ursa-minor-2_koi18.lca.csv</t>
  </si>
  <si>
    <t>octans-2_proxima31.lca.csv</t>
  </si>
  <si>
    <t>leo_rox28.lca.csv</t>
  </si>
  <si>
    <t>antlia-3_kepler10.lca.csv</t>
  </si>
  <si>
    <t>auriga-3_gamma02.lca.csv</t>
  </si>
  <si>
    <t>sunflower-02100_sunflower-02100c.lca.csv</t>
  </si>
  <si>
    <t>scutum_kappa04.lca.csv</t>
  </si>
  <si>
    <t>delphinus-2_ross09.lca.csv</t>
  </si>
  <si>
    <t>apus-27_kepler167.lca.csv</t>
  </si>
  <si>
    <t>scorpius_kappa01.lca.csv</t>
  </si>
  <si>
    <t>hydrus-2_rox19.lca.csv</t>
  </si>
  <si>
    <t>corvus_beta27.lca.csv</t>
  </si>
  <si>
    <t>octans-2_toi01.lca.csv</t>
  </si>
  <si>
    <t>hydrus-2_rox15.lca.csv</t>
  </si>
  <si>
    <t>pleiades-2_sand11.lca.csv</t>
  </si>
  <si>
    <t>leo-minor_proxima01.lca.csv</t>
  </si>
  <si>
    <t>camelopardalis_gamma19.lca.csv</t>
  </si>
  <si>
    <t>triangulum-australe-2_kappa23.lca.csv</t>
  </si>
  <si>
    <t>monoceros-2_proxima19.lca.csv</t>
  </si>
  <si>
    <t>musca-2_proxima22.lca.csv</t>
  </si>
  <si>
    <t>hydra_rox04.lca.csv</t>
  </si>
  <si>
    <t>cassiopeia-3_alfa25.lca.csv</t>
  </si>
  <si>
    <t>octans-2_toi02.lca.csv</t>
  </si>
  <si>
    <t>fornax_ross23.lca.csv</t>
  </si>
  <si>
    <t>hercules_ross31.lca.csv</t>
  </si>
  <si>
    <t>leo-minor-2_proxima03.lca.csv</t>
  </si>
  <si>
    <t>auriga-3_gamma03.lca.csv</t>
  </si>
  <si>
    <t>pegasi-01102_pegasi-01102d.lca.csv</t>
  </si>
  <si>
    <t>triangulum-australe-2_kappa24.lca.csv</t>
  </si>
  <si>
    <t>capricornus_alfa11.lca.csv</t>
  </si>
  <si>
    <t>sunflower-02102_sunflower-02102c.lca.csv</t>
  </si>
  <si>
    <t>taurus_kappa10.lca.csv</t>
  </si>
  <si>
    <t>columba_beta14.lca.csv</t>
  </si>
  <si>
    <t>leo-2_rox30.lca.csv</t>
  </si>
  <si>
    <t>carina-2_alfa15.lca.csv</t>
  </si>
  <si>
    <t>vela_koi21.lca.csv</t>
  </si>
  <si>
    <t>norma-2_proxima26.lca.csv</t>
  </si>
  <si>
    <t>tucana-2_koi05.lca.csv</t>
  </si>
  <si>
    <t>apus-2_kepler16.lca.csv</t>
  </si>
  <si>
    <t>octans-2_toi03.lca.csv</t>
  </si>
  <si>
    <t>triangulum-australe-2_kappa25.lca.csv</t>
  </si>
  <si>
    <t>sunflower-02100_sunflower-02100a.lca.csv</t>
  </si>
  <si>
    <t>cetus_beta04.lca.csv</t>
  </si>
  <si>
    <t>monoceros-2_proxima20.lca.csv</t>
  </si>
  <si>
    <t>horologium-2_rox03.lca.csv</t>
  </si>
  <si>
    <t>sunflower-05100_sunflower-05100d.lca.csv</t>
  </si>
  <si>
    <t>columba-2_beta15.lca.csv</t>
  </si>
  <si>
    <t>andromeda-3_kepler03.lca.csv</t>
  </si>
  <si>
    <t>lepus_proxima05.lca.csv</t>
  </si>
  <si>
    <t>sagitta-2_sand21.lca.csv</t>
  </si>
  <si>
    <t>sextans-2_kappa09.lca.csv</t>
  </si>
  <si>
    <t>caelum_gamma12.lca.csv</t>
  </si>
  <si>
    <t>corona-australis_beta21.lca.csv</t>
  </si>
  <si>
    <t>antlia-3_kepler11.lca.csv</t>
  </si>
  <si>
    <t>sunflower-05103_sunflower-05103a.lca.csv</t>
  </si>
  <si>
    <t>cassiopeia_alfa20.lca.csv</t>
  </si>
  <si>
    <t>fornax_ross24.lca.csv</t>
  </si>
  <si>
    <t>norma-2_proxima27.lca.csv</t>
  </si>
  <si>
    <t>aquila_kepler22.lca.csv</t>
  </si>
  <si>
    <t>ophiuchus-2_toi11.lca.csv</t>
  </si>
  <si>
    <t>ursa-minor-2_koi20.lca.csv</t>
  </si>
  <si>
    <t>capricornus-2_alfa12.lca.csv</t>
  </si>
  <si>
    <t>lacerta-2_rox24.lca.csv</t>
  </si>
  <si>
    <t>hercules-2_rox01.lca.csv</t>
  </si>
  <si>
    <t>coma-berenices-2_beta19.lca.csv</t>
  </si>
  <si>
    <t>antlia-3_kepler13.lca.csv</t>
  </si>
  <si>
    <t>scorpius-2_kappa03.lca.csv</t>
  </si>
  <si>
    <t>corona-borealis_beta24.lca.csv</t>
  </si>
  <si>
    <t>canis-major-3_alfa05.lca.csv</t>
  </si>
  <si>
    <t>triangulum-australe-2_kappa27.lca.csv</t>
  </si>
  <si>
    <t>antlia-3_kepler14.lca.csv</t>
  </si>
  <si>
    <t>aries-2_kepler27.lca.csv</t>
  </si>
  <si>
    <t>cassiopeia_alfa22.lca.csv</t>
  </si>
  <si>
    <t>pegasus-2_sand02.lca.csv</t>
  </si>
  <si>
    <t>circinus-3_beta12.lca.csv</t>
  </si>
  <si>
    <t>cepheus-3_beta03.lca.csv</t>
  </si>
  <si>
    <t>caelum_gamma13.lca.csv</t>
  </si>
  <si>
    <t>cygnus-3_ross06.lca.csv</t>
  </si>
  <si>
    <t>hydrus-2_rox14.lca.csv</t>
  </si>
  <si>
    <t>reticulum-2_sand19.lca.csv</t>
  </si>
  <si>
    <t>triangulum-australe-2_kappa29.lca.csv</t>
  </si>
  <si>
    <t>vulpecula-2_koi29.lca.csv</t>
  </si>
  <si>
    <t>circinus_beta10.lca.csv</t>
  </si>
  <si>
    <t>ophiuchus_toi07.lca.csv</t>
  </si>
  <si>
    <t>tucana-2_koi07.lca.csv</t>
  </si>
  <si>
    <t>orion-2_toi16.lca.csv</t>
  </si>
  <si>
    <t>sunflower-02102_sunflower-02102b.lca.csv</t>
  </si>
  <si>
    <t>aquila-3_kepler23.lca.csv</t>
  </si>
  <si>
    <t>triangulum-australe-2_kappa30.lca.csv</t>
  </si>
  <si>
    <t>ursa-major-2_koi14.lca.csv</t>
  </si>
  <si>
    <t>octans-2_toi04.lca.csv</t>
  </si>
  <si>
    <t>orion_toi15.lca.csv</t>
  </si>
  <si>
    <t>ophiuchus-2_toi12.lca.csv</t>
  </si>
  <si>
    <t>caelum-2_gamma14.lca.csv</t>
  </si>
  <si>
    <t>triangulum-australe-2_kappa31.lca.csv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</si>
</sst>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rgb="FF000000"/>
      <name val="Calibri"/>
    </font>
    <font>
      <b/>
      <sz val="26"/>
      <color rgb="FFFFFFFF"/>
      <name val="Calibri"/>
      <family val="2"/>
    </font>
    <font>
      <b/>
      <sz val="12"/>
      <color rgb="FF000000"/>
      <name val="Calibri"/>
      <family val="2"/>
    </font>
    <font>
      <b/>
      <sz val="12"/>
      <color rgb="FF82C93F"/>
      <name val="Calibri"/>
      <family val="2"/>
    </font>
    <font>
      <b/>
      <sz val="12"/>
      <color rgb="FF149FEB"/>
      <name val="Calibri"/>
      <family val="2"/>
    </font>
    <font>
      <b/>
      <sz val="12"/>
      <color rgb="FF14274E"/>
      <name val="Calibri"/>
      <family val="2"/>
    </font>
    <font>
      <sz val="14"/>
      <color rgb="FF000000"/>
      <name val="Calibri"/>
      <family val="2"/>
    </font>
    <font>
      <b/>
      <sz val="14"/>
      <color rgb="FFFFFFFF"/>
      <name val="Calibri"/>
      <family val="2"/>
    </font>
    <font>
      <b/>
      <sz val="20"/>
      <color rgb="FFFFFFFF"/>
      <name val="Calibri"/>
      <family val="2"/>
    </font>
    <font>
      <u/>
      <sz val="12"/>
      <color rgb="FF0000FF"/>
      <name val="Calibri"/>
      <family val="2"/>
    </font>
    <font>
      <b/>
      <sz val="12"/>
      <color rgb="FFFFFFFF"/>
      <name val="Calibri"/>
      <family val="2"/>
    </font>
    <font>
      <u/>
      <sz val="12"/>
      <color rgb="FF000000"/>
      <name val="Calibri"/>
      <family val="2"/>
    </font>
    <font>
      <b/>
      <sz val="36"/>
      <color rgb="FFFFFFFF"/>
      <name val="Calibri"/>
      <family val="2"/>
    </font>
    <font>
      <b/>
      <sz val="14"/>
      <color rgb="FFFFFFFF"/>
      <name val="Calibri"/>
      <family val="2"/>
    </font>
    <font>
      <b/>
      <sz val="16"/>
      <color rgb="FF000000"/>
      <name val="Calibri"/>
      <family val="2"/>
    </font>
    <font>
      <i/>
      <sz val="16"/>
      <color rgb="FF000000"/>
      <name val="Calibri"/>
      <family val="2"/>
    </font>
    <font>
      <b/>
      <sz val="14"/>
      <color rgb="FF0B5EC0"/>
      <name val="Calibri"/>
      <family val="2"/>
    </font>
    <font>
      <b/>
      <sz val="14"/>
      <color rgb="FF01228C"/>
      <name val="Calibri"/>
      <family val="2"/>
    </font>
    <font>
      <b/>
      <sz val="12"/>
      <color rgb="FFFFFFFF"/>
      <name val="Calibri"/>
      <family val="2"/>
    </font>
    <font>
      <b/>
      <sz val="14"/>
      <color rgb="FF000000"/>
      <name val="Calibri"/>
      <family val="2"/>
    </font>
    <font>
      <b/>
      <u/>
      <sz val="14"/>
      <color rgb="FFFFFFFF"/>
      <name val="Calibri"/>
      <family val="2"/>
    </font>
    <font>
      <b/>
      <u/>
      <sz val="14"/>
      <color rgb="FFFFFFFF"/>
      <name val="Calibri"/>
      <family val="2"/>
    </font>
    <font>
      <b/>
      <sz val="14"/>
      <color rgb="FF16365C"/>
      <name val="Calibri"/>
      <family val="2"/>
    </font>
    <font>
      <b/>
      <sz val="13"/>
      <color rgb="FFFFFFFF"/>
      <name val="Calibri"/>
      <family val="2"/>
    </font>
    <font>
      <b/>
      <sz val="11"/>
      <color rgb="FF000000"/>
      <name val="Calibri"/>
      <family val="2"/>
    </font>
    <font>
      <b/>
      <u/>
      <sz val="12"/>
      <color rgb="FF1279D1"/>
      <name val="Calibri"/>
      <family val="2"/>
    </font>
    <font>
      <b/>
      <sz val="28"/>
      <color rgb="FFFFFFFF"/>
      <name val="Calibri"/>
      <family val="2"/>
    </font>
    <font>
      <u/>
      <sz val="12"/>
      <color rgb="FF1279D1"/>
      <name val="Calibri"/>
      <family val="2"/>
    </font>
    <font>
      <sz val="12"/>
      <color rgb="FF000000"/>
      <name val="Calibri"/>
      <family val="2"/>
    </font>
  </fonts>
  <fills count="22">
    <fill>
      <patternFill patternType="none"/>
    </fill>
    <fill>
      <patternFill patternType="gray125"/>
    </fill>
    <fill>
      <patternFill patternType="solid">
        <fgColor rgb="FF14274E"/>
        <bgColor rgb="FF000000"/>
      </patternFill>
    </fill>
    <fill>
      <patternFill patternType="solid">
        <fgColor rgb="FFFFFFFF"/>
        <bgColor rgb="FF000000"/>
      </patternFill>
    </fill>
    <fill>
      <patternFill patternType="solid">
        <fgColor rgb="FFC3D69B"/>
        <bgColor rgb="FF000000"/>
      </patternFill>
    </fill>
    <fill>
      <patternFill patternType="solid">
        <fgColor rgb="FFFFFFFF"/>
        <bgColor rgb="FF000000"/>
      </patternFill>
    </fill>
    <fill>
      <patternFill patternType="solid">
        <fgColor rgb="FF94B3D7"/>
        <bgColor rgb="FF000000"/>
      </patternFill>
    </fill>
    <fill>
      <patternFill patternType="solid">
        <fgColor rgb="FF14274E"/>
        <bgColor rgb="FF000000"/>
      </patternFill>
    </fill>
    <fill>
      <patternFill patternType="solid">
        <fgColor rgb="FFB8CBE4"/>
        <bgColor rgb="FF000000"/>
      </patternFill>
    </fill>
    <fill>
      <patternFill patternType="solid">
        <fgColor rgb="FF4189BA"/>
        <bgColor rgb="FF000000"/>
      </patternFill>
    </fill>
    <fill>
      <patternFill patternType="solid">
        <fgColor rgb="FF0B5EC0"/>
        <bgColor rgb="FF000000"/>
      </patternFill>
    </fill>
    <fill>
      <patternFill patternType="solid">
        <fgColor rgb="FF01228C"/>
        <bgColor rgb="FF000000"/>
      </patternFill>
    </fill>
    <fill>
      <patternFill patternType="solid">
        <fgColor rgb="FFDFEBF6"/>
        <bgColor rgb="FF000000"/>
      </patternFill>
    </fill>
    <fill>
      <patternFill patternType="solid">
        <fgColor rgb="FF000000"/>
        <bgColor rgb="FF000000"/>
      </patternFill>
    </fill>
    <fill>
      <patternFill patternType="solid">
        <fgColor rgb="FFC3D69B"/>
        <bgColor rgb="FF000000"/>
      </patternFill>
    </fill>
    <fill>
      <patternFill patternType="solid">
        <fgColor rgb="FFD4DFB9"/>
        <bgColor rgb="FF000000"/>
      </patternFill>
    </fill>
    <fill>
      <patternFill patternType="solid">
        <fgColor rgb="FFE2E8D6"/>
        <bgColor rgb="FF000000"/>
      </patternFill>
    </fill>
    <fill>
      <patternFill patternType="solid">
        <fgColor rgb="FFF08A4B"/>
        <bgColor rgb="FF000000"/>
      </patternFill>
    </fill>
    <fill>
      <patternFill patternType="solid">
        <fgColor rgb="FFFFF9BF"/>
        <bgColor rgb="FF000000"/>
      </patternFill>
    </fill>
    <fill>
      <patternFill patternType="solid">
        <fgColor rgb="FFDA9593"/>
        <bgColor rgb="FF000000"/>
      </patternFill>
    </fill>
    <fill>
      <patternFill patternType="solid">
        <fgColor rgb="FFFABF8E"/>
        <bgColor rgb="FF000000"/>
      </patternFill>
    </fill>
    <fill>
      <patternFill patternType="solid">
        <fgColor rgb="FFFC0D1B"/>
        <bgColor rgb="FF000000"/>
      </patternFill>
    </fill>
  </fills>
  <borders count="4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diagonal/>
    </border>
    <border>
      <left style="medium">
        <color rgb="FF4189BA"/>
      </left>
      <right/>
      <top/>
      <bottom/>
      <diagonal/>
    </border>
    <border>
      <left style="thin">
        <color rgb="FFC3D69B"/>
      </left>
      <right style="thin">
        <color rgb="FF000000"/>
      </right>
      <top/>
      <bottom/>
      <diagonal/>
    </border>
    <border>
      <left style="thin">
        <color rgb="FF000000"/>
      </left>
      <right/>
      <top/>
      <bottom/>
      <diagonal/>
    </border>
    <border>
      <left/>
      <right style="thin">
        <color rgb="FFC3D69B"/>
      </right>
      <top/>
      <bottom/>
      <diagonal/>
    </border>
    <border>
      <left style="thin">
        <color rgb="FFC3D69B"/>
      </left>
      <right style="thin">
        <color rgb="FF000000"/>
      </right>
      <top/>
      <bottom style="thin">
        <color rgb="FFC3D69B"/>
      </bottom>
      <diagonal/>
    </border>
    <border>
      <left style="thin">
        <color rgb="FF000000"/>
      </left>
      <right/>
      <top/>
      <bottom style="thin">
        <color rgb="FFC3D69B"/>
      </bottom>
      <diagonal/>
    </border>
    <border>
      <left/>
      <right style="thin">
        <color rgb="FFC3D69B"/>
      </right>
      <top/>
      <bottom style="thin">
        <color rgb="FFC3D69B"/>
      </bottom>
      <diagonal/>
    </border>
    <border>
      <left/>
      <right style="medium">
        <color rgb="FF4189BA"/>
      </right>
      <top/>
      <bottom/>
      <diagonal/>
    </border>
    <border>
      <left/>
      <right/>
      <top/>
      <bottom/>
      <diagonal/>
    </border>
    <border>
      <left style="medium">
        <color rgb="FF4189BA"/>
      </left>
      <right/>
      <top/>
      <bottom style="medium">
        <color rgb="FF4189BA"/>
      </bottom>
      <diagonal/>
    </border>
    <border>
      <left/>
      <right/>
      <top/>
      <bottom style="medium">
        <color rgb="FF4189BA"/>
      </bottom>
      <diagonal/>
    </border>
    <border>
      <left/>
      <right style="medium">
        <color rgb="FF4189BA"/>
      </right>
      <top/>
      <bottom style="medium">
        <color rgb="FF4189BA"/>
      </bottom>
      <diagonal/>
    </border>
    <border>
      <left/>
      <right/>
      <top style="thin">
        <color rgb="FFFFFFFF"/>
      </top>
      <bottom/>
      <diagonal/>
    </border>
    <border>
      <left/>
      <right/>
      <top style="thin">
        <color rgb="FFFFFFFF"/>
      </top>
      <bottom/>
      <diagonal/>
    </border>
    <border>
      <left style="thin">
        <color rgb="FF94B3D7"/>
      </left>
      <right/>
      <top/>
      <bottom/>
      <diagonal/>
    </border>
    <border>
      <left/>
      <right style="thin">
        <color rgb="FF5CB9DF"/>
      </right>
      <top/>
      <bottom/>
      <diagonal/>
    </border>
    <border>
      <left/>
      <right/>
      <top/>
      <bottom/>
      <diagonal/>
    </border>
    <border>
      <left/>
      <right/>
      <top style="thin">
        <color rgb="FFFFFFFF"/>
      </top>
      <bottom/>
      <diagonal/>
    </border>
    <border>
      <left/>
      <right/>
      <top style="thin">
        <color rgb="FFFFFFFF"/>
      </top>
      <bottom/>
      <diagonal/>
    </border>
    <border>
      <left/>
      <right/>
      <top style="thin">
        <color rgb="FFFFFFFF"/>
      </top>
      <bottom/>
      <diagonal/>
    </border>
    <border>
      <left style="thin">
        <color rgb="FF5CB9DF"/>
      </left>
      <right/>
      <top/>
      <bottom style="thin">
        <color rgb="FF5CB9DF"/>
      </bottom>
      <diagonal/>
    </border>
    <border>
      <left/>
      <right style="thin">
        <color rgb="FF5CB9DF"/>
      </right>
      <top/>
      <bottom style="thin">
        <color rgb="FF5CB9DF"/>
      </bottom>
      <diagonal/>
    </border>
    <border>
      <left/>
      <right/>
      <top/>
      <bottom style="thin">
        <color rgb="FF5CB9DF"/>
      </bottom>
      <diagonal/>
    </border>
    <border>
      <left style="thin">
        <color rgb="FF149FEB"/>
      </left>
      <right style="thin">
        <color rgb="FF149FEB"/>
      </right>
      <top style="thin">
        <color rgb="FF149FEB"/>
      </top>
      <bottom style="thin">
        <color rgb="FF149FEB"/>
      </bottom>
      <diagonal/>
    </border>
    <border>
      <left/>
      <right/>
      <top/>
      <bottom style="thin">
        <color rgb="FF149FEB"/>
      </bottom>
      <diagonal/>
    </border>
    <border>
      <left/>
      <right/>
      <top/>
      <bottom style="double">
        <color rgb="FF149FEB"/>
      </bottom>
      <diagonal/>
    </border>
    <border>
      <left/>
      <right style="thin">
        <color rgb="FFFFFFFF"/>
      </right>
      <top/>
      <bottom/>
      <diagonal/>
    </border>
    <border>
      <left style="thin">
        <color rgb="FFFFFFFF"/>
      </left>
      <right style="thin">
        <color rgb="FFFFFFFF"/>
      </right>
      <top/>
      <bottom/>
      <diagonal/>
    </border>
    <border>
      <left/>
      <right style="thin">
        <color rgb="FF000000"/>
      </right>
      <top/>
      <bottom style="thin">
        <color rgb="FFFFFFFF"/>
      </bottom>
      <diagonal/>
    </border>
    <border>
      <left style="thin">
        <color rgb="FF000000"/>
      </left>
      <right style="thin">
        <color rgb="FF000000"/>
      </right>
      <top/>
      <bottom style="thin">
        <color rgb="FFFFFFFF"/>
      </bottom>
      <diagonal/>
    </border>
    <border>
      <left style="thin">
        <color rgb="FF000000"/>
      </left>
      <right/>
      <top/>
      <bottom style="thin">
        <color rgb="FFFFFFFF"/>
      </bottom>
      <diagonal/>
    </border>
    <border>
      <left style="thin">
        <color rgb="FFFFFFFF"/>
      </left>
      <right style="thin">
        <color rgb="FF000000"/>
      </right>
      <top/>
      <bottom style="thin">
        <color rgb="FFFFFFFF"/>
      </bottom>
      <diagonal/>
    </border>
    <border>
      <left style="thin">
        <color rgb="FF000000"/>
      </left>
      <right style="thin">
        <color rgb="FFFFFFFF"/>
      </right>
      <top/>
      <bottom style="thin">
        <color rgb="FFFFFFFF"/>
      </bottom>
      <diagonal/>
    </border>
    <border>
      <left style="thin">
        <color rgb="FFFFFFFF"/>
      </left>
      <right/>
      <top/>
      <bottom/>
      <diagonal/>
    </border>
    <border>
      <left/>
      <right style="thin">
        <color rgb="FFFFFFFF"/>
      </right>
      <top/>
      <bottom/>
      <diagonal/>
    </border>
    <border>
      <left style="thin">
        <color rgb="FFF08A4B"/>
      </left>
      <right style="thin">
        <color rgb="FF000000"/>
      </right>
      <top style="thin">
        <color rgb="FFF08A4B"/>
      </top>
      <bottom style="thin">
        <color rgb="FFF08A4B"/>
      </bottom>
      <diagonal/>
    </border>
    <border>
      <left style="thin">
        <color rgb="FF000000"/>
      </left>
      <right style="thin">
        <color rgb="FF000000"/>
      </right>
      <top style="thin">
        <color rgb="FFF08A4B"/>
      </top>
      <bottom style="thin">
        <color rgb="FFF08A4B"/>
      </bottom>
      <diagonal/>
    </border>
    <border>
      <left style="thin">
        <color rgb="FF000000"/>
      </left>
      <right style="thin">
        <color rgb="FFF08A4B"/>
      </right>
      <top style="thin">
        <color rgb="FFF08A4B"/>
      </top>
      <bottom style="thin">
        <color rgb="FFF08A4B"/>
      </bottom>
      <diagonal/>
    </border>
  </borders>
  <cellStyleXfs count="1">
    <xf numFmtId="0" fontId="0" fillId="0" borderId="0"/>
  </cellStyleXfs>
  <cellXfs count="186">
    <xf numFmtId="0" fontId="0" fillId="0" borderId="0" xfId="0"/>
    <xf numFmtId="0" fontId="0" fillId="0" borderId="0" xfId="0" applyAlignment="1">
      <alignment wrapText="1"/>
    </xf>
    <xf numFmtId="0" fontId="2" fillId="0" borderId="0" xfId="0" applyFont="1" applyAlignment="1">
      <alignment vertical="top"/>
    </xf>
    <xf numFmtId="0" fontId="0" fillId="0" borderId="0" xfId="0" applyAlignment="1">
      <alignment vertical="top" wrapText="1"/>
    </xf>
    <xf numFmtId="0" fontId="3" fillId="0" borderId="0" xfId="0" applyFont="1"/>
    <xf numFmtId="0" fontId="4" fillId="0" borderId="0" xfId="0" applyFont="1"/>
    <xf numFmtId="0" fontId="5" fillId="0" borderId="0" xfId="0" applyFont="1"/>
    <xf numFmtId="0" fontId="0" fillId="0" borderId="0" xfId="0" applyAlignment="1">
      <alignment horizontal="center"/>
    </xf>
    <xf numFmtId="0" fontId="7" fillId="5" borderId="0" xfId="0" applyFont="1" applyFill="1"/>
    <xf numFmtId="0" fontId="7" fillId="5" borderId="0" xfId="0" applyFont="1" applyFill="1" applyAlignment="1">
      <alignment horizontal="center"/>
    </xf>
    <xf numFmtId="0" fontId="8" fillId="4" borderId="0" xfId="0" applyFont="1" applyFill="1" applyAlignment="1">
      <alignment horizontal="center" vertical="center"/>
    </xf>
    <xf numFmtId="0" fontId="9" fillId="0" borderId="0" xfId="0" applyFont="1" applyAlignment="1">
      <alignment horizontal="right" vertical="top"/>
    </xf>
    <xf numFmtId="0" fontId="10" fillId="6" borderId="0" xfId="0" applyFont="1" applyFill="1" applyAlignment="1">
      <alignment horizontal="left" vertical="center"/>
    </xf>
    <xf numFmtId="0" fontId="11" fillId="0" borderId="0" xfId="0" applyFont="1"/>
    <xf numFmtId="0" fontId="6" fillId="4" borderId="0" xfId="0" applyFont="1" applyFill="1" applyAlignment="1">
      <alignment horizontal="left" vertical="center"/>
    </xf>
    <xf numFmtId="0" fontId="0" fillId="0" borderId="0" xfId="0" applyAlignment="1">
      <alignment horizontal="center" vertical="top"/>
    </xf>
    <xf numFmtId="0" fontId="9" fillId="8" borderId="7" xfId="0" applyFont="1" applyFill="1" applyBorder="1"/>
    <xf numFmtId="0" fontId="7" fillId="9" borderId="0" xfId="0" applyFont="1" applyFill="1" applyAlignment="1">
      <alignment horizontal="center" vertical="center"/>
    </xf>
    <xf numFmtId="0" fontId="7" fillId="9" borderId="0" xfId="0" applyFont="1" applyFill="1" applyAlignment="1">
      <alignment horizontal="center" vertical="center" wrapText="1"/>
    </xf>
    <xf numFmtId="0" fontId="7" fillId="10" borderId="0" xfId="0" applyFont="1" applyFill="1" applyAlignment="1">
      <alignment horizontal="center" vertical="center" wrapText="1"/>
    </xf>
    <xf numFmtId="0" fontId="7" fillId="11" borderId="0" xfId="0" applyFont="1" applyFill="1" applyAlignment="1">
      <alignment horizontal="center" vertical="center" wrapText="1"/>
    </xf>
    <xf numFmtId="0" fontId="7" fillId="9" borderId="0" xfId="0" applyFont="1" applyFill="1" applyAlignment="1">
      <alignment horizontal="left" vertical="center"/>
    </xf>
    <xf numFmtId="0" fontId="7" fillId="9" borderId="0" xfId="0" applyFont="1" applyFill="1" applyAlignment="1">
      <alignment horizontal="left" vertical="center" wrapText="1"/>
    </xf>
    <xf numFmtId="0" fontId="0" fillId="0" borderId="0" xfId="0" applyAlignment="1">
      <alignment horizontal="left"/>
    </xf>
    <xf numFmtId="0" fontId="0" fillId="0" borderId="0" xfId="0" applyAlignment="1">
      <alignment horizontal="left" vertical="top"/>
    </xf>
    <xf numFmtId="0" fontId="2" fillId="12" borderId="0" xfId="0" applyFont="1" applyFill="1" applyAlignment="1">
      <alignment horizontal="left"/>
    </xf>
    <xf numFmtId="0" fontId="2" fillId="12" borderId="0" xfId="0" applyFont="1" applyFill="1" applyAlignment="1">
      <alignment horizontal="center"/>
    </xf>
    <xf numFmtId="0" fontId="13" fillId="9" borderId="8" xfId="0" applyFont="1" applyFill="1" applyBorder="1" applyAlignment="1">
      <alignment horizontal="center" vertical="center"/>
    </xf>
    <xf numFmtId="0" fontId="13" fillId="9" borderId="8" xfId="0" applyFont="1" applyFill="1" applyBorder="1" applyAlignment="1">
      <alignment horizontal="center" vertical="center" wrapText="1"/>
    </xf>
    <xf numFmtId="0" fontId="7" fillId="9" borderId="0" xfId="0" applyFont="1" applyFill="1" applyAlignment="1">
      <alignment horizontal="left" vertical="center" wrapText="1" indent="3"/>
    </xf>
    <xf numFmtId="0" fontId="0" fillId="0" borderId="0" xfId="0" applyAlignment="1">
      <alignment horizontal="center" wrapText="1"/>
    </xf>
    <xf numFmtId="0" fontId="15" fillId="4" borderId="0" xfId="0" applyFont="1" applyFill="1" applyAlignment="1">
      <alignment horizontal="left" vertical="center"/>
    </xf>
    <xf numFmtId="0" fontId="0" fillId="0" borderId="11" xfId="0" applyBorder="1" applyAlignment="1">
      <alignment horizontal="center" vertical="center"/>
    </xf>
    <xf numFmtId="0" fontId="0" fillId="0" borderId="14" xfId="0" applyBorder="1" applyAlignment="1">
      <alignment horizontal="center" vertical="center"/>
    </xf>
    <xf numFmtId="0" fontId="2" fillId="0" borderId="8" xfId="0" applyFont="1" applyBorder="1" applyAlignment="1">
      <alignment horizontal="right" vertical="center"/>
    </xf>
    <xf numFmtId="0" fontId="0" fillId="0" borderId="0" xfId="0" applyAlignment="1">
      <alignment horizontal="left" vertical="center" indent="3"/>
    </xf>
    <xf numFmtId="0" fontId="0" fillId="0" borderId="15" xfId="0" applyBorder="1" applyAlignment="1">
      <alignment horizontal="center" vertical="center"/>
    </xf>
    <xf numFmtId="0" fontId="0" fillId="4" borderId="16" xfId="0" applyFill="1" applyBorder="1" applyAlignment="1">
      <alignment horizontal="center" vertical="center"/>
    </xf>
    <xf numFmtId="0" fontId="0" fillId="4" borderId="0" xfId="0" applyFill="1" applyAlignment="1">
      <alignment horizontal="center" vertical="center"/>
    </xf>
    <xf numFmtId="0" fontId="0" fillId="4" borderId="15" xfId="0" applyFill="1" applyBorder="1" applyAlignment="1">
      <alignment horizontal="center" vertical="center"/>
    </xf>
    <xf numFmtId="0" fontId="2" fillId="4" borderId="8" xfId="0" applyFont="1" applyFill="1" applyBorder="1" applyAlignment="1">
      <alignment horizontal="right" vertical="center"/>
    </xf>
    <xf numFmtId="0" fontId="0" fillId="4" borderId="16" xfId="0" applyFill="1" applyBorder="1" applyAlignment="1">
      <alignment horizontal="left" vertical="center" indent="3"/>
    </xf>
    <xf numFmtId="0" fontId="0" fillId="4" borderId="8" xfId="0" applyFill="1" applyBorder="1" applyAlignment="1">
      <alignment horizontal="right" vertical="center"/>
    </xf>
    <xf numFmtId="0" fontId="0" fillId="4" borderId="0" xfId="0" applyFill="1" applyAlignment="1">
      <alignment horizontal="left" vertical="center" indent="3"/>
    </xf>
    <xf numFmtId="0" fontId="2" fillId="0" borderId="17" xfId="0" applyFont="1" applyBorder="1" applyAlignment="1">
      <alignment horizontal="right" vertical="center"/>
    </xf>
    <xf numFmtId="0" fontId="0" fillId="0" borderId="18" xfId="0" applyBorder="1" applyAlignment="1">
      <alignment horizontal="left" vertical="center" indent="3"/>
    </xf>
    <xf numFmtId="0" fontId="0" fillId="0" borderId="18" xfId="0" applyBorder="1" applyAlignment="1">
      <alignment horizontal="center" vertical="center"/>
    </xf>
    <xf numFmtId="0" fontId="0" fillId="0" borderId="0" xfId="0" applyAlignment="1">
      <alignment horizontal="right" vertical="center"/>
    </xf>
    <xf numFmtId="0" fontId="0" fillId="0" borderId="19" xfId="0" applyBorder="1" applyAlignment="1">
      <alignment horizontal="center" vertical="center"/>
    </xf>
    <xf numFmtId="0" fontId="16" fillId="10" borderId="0" xfId="0" applyFont="1" applyFill="1" applyAlignment="1">
      <alignment horizontal="center" vertical="center"/>
    </xf>
    <xf numFmtId="0" fontId="17" fillId="11" borderId="0" xfId="0" applyFont="1" applyFill="1" applyAlignment="1">
      <alignment horizontal="center" vertical="center"/>
    </xf>
    <xf numFmtId="0" fontId="0" fillId="0" borderId="15" xfId="0" applyBorder="1" applyAlignment="1">
      <alignment horizontal="right" vertical="center"/>
    </xf>
    <xf numFmtId="0" fontId="2" fillId="0" borderId="8" xfId="0" applyFont="1" applyBorder="1" applyAlignment="1">
      <alignment horizontal="right" vertical="center" wrapText="1"/>
    </xf>
    <xf numFmtId="0" fontId="0" fillId="0" borderId="16" xfId="0" applyBorder="1" applyAlignment="1">
      <alignment horizontal="right" vertical="center"/>
    </xf>
    <xf numFmtId="0" fontId="18" fillId="13" borderId="17" xfId="0" applyFont="1" applyFill="1" applyBorder="1" applyAlignment="1">
      <alignment horizontal="right" vertical="center"/>
    </xf>
    <xf numFmtId="0" fontId="0" fillId="13" borderId="18" xfId="0" applyFill="1" applyBorder="1" applyAlignment="1">
      <alignment horizontal="right" vertical="center"/>
    </xf>
    <xf numFmtId="0" fontId="0" fillId="0" borderId="18" xfId="0" applyBorder="1" applyAlignment="1">
      <alignment horizontal="right" vertical="center"/>
    </xf>
    <xf numFmtId="0" fontId="0" fillId="0" borderId="19" xfId="0" applyBorder="1" applyAlignment="1">
      <alignment horizontal="right" vertical="center"/>
    </xf>
    <xf numFmtId="0" fontId="19" fillId="4" borderId="0" xfId="0" applyFont="1" applyFill="1" applyAlignment="1">
      <alignment horizontal="center"/>
    </xf>
    <xf numFmtId="0" fontId="19" fillId="4" borderId="0" xfId="0" applyFont="1" applyFill="1" applyAlignment="1">
      <alignment horizontal="center" vertical="top"/>
    </xf>
    <xf numFmtId="0" fontId="2" fillId="6" borderId="20" xfId="0" applyFont="1" applyFill="1" applyBorder="1" applyAlignment="1">
      <alignment horizontal="center" vertical="center"/>
    </xf>
    <xf numFmtId="0" fontId="2" fillId="6" borderId="21" xfId="0" applyFont="1" applyFill="1" applyBorder="1" applyAlignment="1">
      <alignment horizontal="righ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right" vertical="center"/>
    </xf>
    <xf numFmtId="0" fontId="0" fillId="0" borderId="24" xfId="0" applyBorder="1" applyAlignment="1">
      <alignment horizontal="right" vertical="center"/>
    </xf>
    <xf numFmtId="0" fontId="0" fillId="0" borderId="23" xfId="0" applyBorder="1" applyAlignment="1">
      <alignment horizontal="right" vertical="center"/>
    </xf>
    <xf numFmtId="0" fontId="2" fillId="6" borderId="25" xfId="0" applyFont="1" applyFill="1" applyBorder="1" applyAlignment="1">
      <alignment horizontal="center" vertical="center"/>
    </xf>
    <xf numFmtId="0" fontId="2" fillId="6" borderId="26" xfId="0" applyFont="1" applyFill="1" applyBorder="1" applyAlignment="1">
      <alignment horizontal="right" vertical="center"/>
    </xf>
    <xf numFmtId="0" fontId="2" fillId="6" borderId="27" xfId="0" applyFont="1" applyFill="1" applyBorder="1" applyAlignment="1">
      <alignment horizontal="righ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right" vertical="center"/>
    </xf>
    <xf numFmtId="0" fontId="0" fillId="0" borderId="30" xfId="0" applyBorder="1" applyAlignment="1">
      <alignment horizontal="right" vertical="center"/>
    </xf>
    <xf numFmtId="0" fontId="0" fillId="0" borderId="29" xfId="0" applyBorder="1" applyAlignment="1">
      <alignment horizontal="right" vertical="center"/>
    </xf>
    <xf numFmtId="9" fontId="2" fillId="0" borderId="31" xfId="0" applyNumberFormat="1" applyFont="1" applyBorder="1" applyAlignment="1">
      <alignment horizontal="right" vertical="center"/>
    </xf>
    <xf numFmtId="0" fontId="0" fillId="0" borderId="32" xfId="0" applyBorder="1" applyAlignment="1">
      <alignment horizontal="right" vertical="center"/>
    </xf>
    <xf numFmtId="0" fontId="0" fillId="0" borderId="33" xfId="0" applyBorder="1" applyAlignment="1">
      <alignment horizontal="right" vertical="center"/>
    </xf>
    <xf numFmtId="0" fontId="2" fillId="14" borderId="34" xfId="0" applyFont="1" applyFill="1" applyBorder="1" applyAlignment="1">
      <alignment horizontal="center" wrapText="1"/>
    </xf>
    <xf numFmtId="0" fontId="2" fillId="15" borderId="34" xfId="0" applyFont="1" applyFill="1" applyBorder="1" applyAlignment="1">
      <alignment horizontal="center" wrapText="1"/>
    </xf>
    <xf numFmtId="0" fontId="2" fillId="16" borderId="0" xfId="0" applyFont="1" applyFill="1" applyAlignment="1">
      <alignment horizontal="center" wrapText="1"/>
    </xf>
    <xf numFmtId="0" fontId="10" fillId="6" borderId="0" xfId="0" applyFont="1" applyFill="1" applyAlignment="1">
      <alignment horizontal="left" vertical="center" wrapText="1"/>
    </xf>
    <xf numFmtId="0" fontId="0" fillId="14" borderId="0" xfId="0" applyFill="1" applyAlignment="1">
      <alignment horizontal="center" wrapText="1"/>
    </xf>
    <xf numFmtId="0" fontId="0" fillId="15" borderId="35" xfId="0" applyFill="1" applyBorder="1" applyAlignment="1">
      <alignment horizontal="center" wrapText="1"/>
    </xf>
    <xf numFmtId="0" fontId="0" fillId="16" borderId="0" xfId="0" applyFill="1" applyAlignment="1">
      <alignment horizontal="center" wrapText="1"/>
    </xf>
    <xf numFmtId="0" fontId="13" fillId="11" borderId="0" xfId="0" applyFont="1" applyFill="1" applyAlignment="1">
      <alignment horizontal="center" vertical="center"/>
    </xf>
    <xf numFmtId="0" fontId="13" fillId="9" borderId="0" xfId="0" applyFont="1" applyFill="1" applyAlignment="1">
      <alignment horizontal="left" vertical="center"/>
    </xf>
    <xf numFmtId="0" fontId="13" fillId="10" borderId="0" xfId="0" applyFont="1" applyFill="1" applyAlignment="1">
      <alignment horizontal="center" vertical="center" wrapText="1"/>
    </xf>
    <xf numFmtId="0" fontId="13" fillId="10" borderId="0" xfId="0" applyFont="1" applyFill="1" applyAlignment="1">
      <alignment horizontal="center" vertical="center"/>
    </xf>
    <xf numFmtId="0" fontId="13" fillId="10" borderId="41" xfId="0" applyFont="1" applyFill="1" applyBorder="1" applyAlignment="1">
      <alignment horizontal="center" vertical="center"/>
    </xf>
    <xf numFmtId="0" fontId="13" fillId="10" borderId="42" xfId="0" applyFont="1" applyFill="1" applyBorder="1" applyAlignment="1">
      <alignment horizontal="center" vertical="center"/>
    </xf>
    <xf numFmtId="0" fontId="20" fillId="10" borderId="41" xfId="0" applyFont="1" applyFill="1" applyBorder="1" applyAlignment="1">
      <alignment horizontal="center" vertical="center" wrapText="1"/>
    </xf>
    <xf numFmtId="0" fontId="20" fillId="10" borderId="0" xfId="0" applyFont="1" applyFill="1" applyAlignment="1">
      <alignment horizontal="center" vertical="center" wrapText="1"/>
    </xf>
    <xf numFmtId="0" fontId="20" fillId="10" borderId="0" xfId="0" applyFont="1" applyFill="1" applyAlignment="1">
      <alignment horizontal="center" vertical="center"/>
    </xf>
    <xf numFmtId="0" fontId="20" fillId="10" borderId="42" xfId="0" applyFont="1" applyFill="1" applyBorder="1" applyAlignment="1">
      <alignment horizontal="center" vertical="center"/>
    </xf>
    <xf numFmtId="0" fontId="20" fillId="11" borderId="0" xfId="0" applyFont="1" applyFill="1" applyAlignment="1">
      <alignment horizontal="center" vertical="center"/>
    </xf>
    <xf numFmtId="0" fontId="13" fillId="9" borderId="0" xfId="0" applyFont="1" applyFill="1" applyAlignment="1">
      <alignment horizontal="center" vertical="center"/>
    </xf>
    <xf numFmtId="0" fontId="21" fillId="9" borderId="0" xfId="0" applyFont="1" applyFill="1" applyAlignment="1">
      <alignment horizontal="center" vertical="center"/>
    </xf>
    <xf numFmtId="0" fontId="13" fillId="9" borderId="0" xfId="0" applyFont="1" applyFill="1" applyAlignment="1">
      <alignment vertical="center" wrapText="1"/>
    </xf>
    <xf numFmtId="0" fontId="21" fillId="9" borderId="0" xfId="0" applyFont="1" applyFill="1" applyAlignment="1">
      <alignment horizontal="left" vertical="center" wrapText="1"/>
    </xf>
    <xf numFmtId="0" fontId="13" fillId="9" borderId="0" xfId="0" applyFont="1" applyFill="1" applyAlignment="1">
      <alignment horizontal="center" vertical="center" wrapText="1"/>
    </xf>
    <xf numFmtId="0" fontId="21" fillId="10" borderId="0" xfId="0" applyFont="1" applyFill="1" applyAlignment="1">
      <alignment horizontal="center" vertical="center" wrapText="1"/>
    </xf>
    <xf numFmtId="0" fontId="21" fillId="11" borderId="0" xfId="0" applyFont="1" applyFill="1" applyAlignment="1">
      <alignment horizontal="center" vertical="center" wrapText="1"/>
    </xf>
    <xf numFmtId="0" fontId="24" fillId="3" borderId="0" xfId="0" applyFont="1" applyFill="1" applyAlignment="1">
      <alignment horizontal="left" vertical="center" wrapText="1"/>
    </xf>
    <xf numFmtId="0" fontId="13" fillId="4" borderId="0" xfId="0" applyFont="1" applyFill="1" applyAlignment="1">
      <alignment vertical="center" wrapText="1"/>
    </xf>
    <xf numFmtId="0" fontId="13" fillId="4" borderId="0" xfId="0" applyFont="1" applyFill="1" applyAlignment="1">
      <alignment horizontal="center" vertical="center" wrapText="1"/>
    </xf>
    <xf numFmtId="0" fontId="13" fillId="2" borderId="0" xfId="0" applyFont="1" applyFill="1" applyAlignment="1">
      <alignment horizontal="left" vertical="center" wrapText="1"/>
    </xf>
    <xf numFmtId="0" fontId="13" fillId="9" borderId="0" xfId="0" applyFont="1" applyFill="1" applyAlignment="1">
      <alignment horizontal="left" vertical="center" wrapText="1"/>
    </xf>
    <xf numFmtId="0" fontId="25" fillId="0" borderId="0" xfId="0" applyFont="1"/>
    <xf numFmtId="0" fontId="25" fillId="0" borderId="0" xfId="0" applyFont="1" applyAlignment="1">
      <alignment horizontal="center"/>
    </xf>
    <xf numFmtId="0" fontId="7" fillId="9" borderId="0" xfId="0" applyFont="1" applyFill="1" applyAlignment="1">
      <alignment vertical="center"/>
    </xf>
    <xf numFmtId="0" fontId="7" fillId="9" borderId="0" xfId="0" applyFont="1" applyFill="1" applyAlignment="1">
      <alignment vertical="center" wrapText="1"/>
    </xf>
    <xf numFmtId="0" fontId="27" fillId="0" borderId="0" xfId="0" applyFont="1"/>
    <xf numFmtId="0" fontId="19" fillId="6" borderId="0" xfId="0" applyFont="1" applyFill="1" applyAlignment="1">
      <alignment horizontal="left" vertical="center"/>
    </xf>
    <xf numFmtId="0" fontId="19" fillId="6" borderId="0" xfId="0" applyFont="1" applyFill="1" applyAlignment="1">
      <alignment horizontal="left" vertical="center" wrapText="1"/>
    </xf>
    <xf numFmtId="0" fontId="19" fillId="6" borderId="0" xfId="0" applyFont="1" applyFill="1" applyAlignment="1">
      <alignment horizontal="left" vertical="center" indent="2"/>
    </xf>
    <xf numFmtId="0" fontId="19" fillId="18" borderId="0" xfId="0" applyFont="1" applyFill="1" applyAlignment="1">
      <alignment horizontal="left" vertical="center"/>
    </xf>
    <xf numFmtId="0" fontId="19" fillId="18" borderId="0" xfId="0" applyFont="1" applyFill="1" applyAlignment="1">
      <alignment horizontal="left" vertical="center" wrapText="1"/>
    </xf>
    <xf numFmtId="0" fontId="19" fillId="18" borderId="0" xfId="0" applyFont="1" applyFill="1" applyAlignment="1">
      <alignment horizontal="left" vertical="center" indent="2"/>
    </xf>
    <xf numFmtId="0" fontId="2" fillId="3" borderId="0" xfId="0" applyFont="1" applyFill="1" applyAlignment="1">
      <alignment horizontal="right" vertical="top"/>
    </xf>
    <xf numFmtId="0" fontId="19" fillId="19" borderId="0" xfId="0" applyFont="1" applyFill="1" applyAlignment="1">
      <alignment horizontal="left" vertical="center"/>
    </xf>
    <xf numFmtId="0" fontId="19" fillId="19" borderId="0" xfId="0" applyFont="1" applyFill="1" applyAlignment="1">
      <alignment horizontal="left" vertical="center" wrapText="1"/>
    </xf>
    <xf numFmtId="0" fontId="19" fillId="19" borderId="0" xfId="0" applyFont="1" applyFill="1" applyAlignment="1">
      <alignment horizontal="left" vertical="center" indent="2"/>
    </xf>
    <xf numFmtId="0" fontId="19" fillId="20" borderId="0" xfId="0" applyFont="1" applyFill="1" applyAlignment="1">
      <alignment horizontal="left" vertical="center"/>
    </xf>
    <xf numFmtId="0" fontId="19" fillId="20" borderId="0" xfId="0" applyFont="1" applyFill="1" applyAlignment="1">
      <alignment horizontal="left" vertical="center" wrapText="1"/>
    </xf>
    <xf numFmtId="0" fontId="19" fillId="20" borderId="0" xfId="0" applyFont="1" applyFill="1" applyAlignment="1">
      <alignment horizontal="left" vertical="center" indent="2"/>
    </xf>
    <xf numFmtId="0" fontId="28" fillId="0" borderId="0" xfId="0" applyFont="1"/>
    <xf numFmtId="0" fontId="0" fillId="0" borderId="0" xfId="0" applyAlignment="1">
      <alignment vertical="top" wrapText="1"/>
    </xf>
    <xf numFmtId="0" fontId="0" fillId="0" borderId="0" xfId="0"/>
    <xf numFmtId="0" fontId="0" fillId="3" borderId="4" xfId="0" applyFill="1" applyBorder="1"/>
    <xf numFmtId="0" fontId="0" fillId="3" borderId="5" xfId="0" applyFill="1" applyBorder="1"/>
    <xf numFmtId="0" fontId="0" fillId="3" borderId="6" xfId="0" applyFill="1" applyBorder="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0" xfId="0" applyAlignment="1">
      <alignment wrapText="1"/>
    </xf>
    <xf numFmtId="0" fontId="26" fillId="7" borderId="0" xfId="0" applyFont="1" applyFill="1" applyAlignment="1">
      <alignment vertical="center" indent="2"/>
    </xf>
    <xf numFmtId="0" fontId="0" fillId="0" borderId="0" xfId="0" applyAlignment="1">
      <alignment vertical="center" wrapText="1"/>
    </xf>
    <xf numFmtId="0" fontId="0" fillId="0" borderId="0" xfId="0" applyAlignment="1">
      <alignment horizontal="center"/>
    </xf>
    <xf numFmtId="0" fontId="11" fillId="0" borderId="0" xfId="0" applyFont="1"/>
    <xf numFmtId="0" fontId="12" fillId="7" borderId="0" xfId="0" applyFont="1" applyFill="1" applyAlignment="1">
      <alignment vertical="center"/>
    </xf>
    <xf numFmtId="0" fontId="6" fillId="4" borderId="0" xfId="0" applyFont="1" applyFill="1" applyAlignment="1">
      <alignment horizontal="left" vertical="center" wrapText="1"/>
    </xf>
    <xf numFmtId="0" fontId="0" fillId="0" borderId="0" xfId="0" applyAlignment="1">
      <alignment horizontal="center" vertical="center"/>
    </xf>
    <xf numFmtId="0" fontId="0" fillId="0" borderId="0" xfId="0" applyAlignment="1">
      <alignment vertical="center"/>
    </xf>
    <xf numFmtId="0" fontId="0" fillId="8" borderId="0" xfId="0" applyFill="1"/>
    <xf numFmtId="0" fontId="10" fillId="7" borderId="0" xfId="0" applyFont="1" applyFill="1" applyAlignment="1">
      <alignment horizontal="center" vertical="center"/>
    </xf>
    <xf numFmtId="0" fontId="10" fillId="6" borderId="0" xfId="0" applyFont="1" applyFill="1" applyAlignment="1">
      <alignment horizontal="left" vertical="center"/>
    </xf>
    <xf numFmtId="0" fontId="6" fillId="4" borderId="0" xfId="0" applyFont="1" applyFill="1" applyAlignment="1">
      <alignment horizontal="right"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0" xfId="0" applyAlignment="1">
      <alignment horizontal="center" wrapText="1"/>
    </xf>
    <xf numFmtId="0" fontId="0" fillId="0" borderId="0" xfId="0" applyAlignment="1">
      <alignment horizontal="left"/>
    </xf>
    <xf numFmtId="0" fontId="14" fillId="4" borderId="0" xfId="0" applyFont="1" applyFill="1" applyAlignment="1">
      <alignment horizontal="left" vertical="center"/>
    </xf>
    <xf numFmtId="0" fontId="0" fillId="3" borderId="0" xfId="0" applyFill="1" applyAlignment="1">
      <alignment vertical="top" wrapText="1"/>
    </xf>
    <xf numFmtId="0" fontId="2" fillId="15" borderId="34" xfId="0" applyFont="1" applyFill="1" applyBorder="1"/>
    <xf numFmtId="0" fontId="2" fillId="16" borderId="0" xfId="0" applyFont="1" applyFill="1"/>
    <xf numFmtId="0" fontId="0" fillId="0" borderId="0" xfId="0" applyAlignment="1">
      <alignment horizontal="center" vertical="center" wrapText="1"/>
    </xf>
    <xf numFmtId="0" fontId="7" fillId="9" borderId="0" xfId="0" applyFont="1" applyFill="1" applyAlignment="1">
      <alignment horizontal="left" vertical="center"/>
    </xf>
    <xf numFmtId="0" fontId="2" fillId="14" borderId="34" xfId="0" applyFont="1" applyFill="1" applyBorder="1"/>
    <xf numFmtId="0" fontId="13" fillId="9" borderId="36" xfId="0" applyFont="1" applyFill="1" applyBorder="1" applyAlignment="1">
      <alignment horizontal="center" vertical="center"/>
    </xf>
    <xf numFmtId="0" fontId="13" fillId="9" borderId="37" xfId="0" applyFont="1" applyFill="1" applyBorder="1" applyAlignment="1">
      <alignment horizontal="center" vertical="center"/>
    </xf>
    <xf numFmtId="0" fontId="13" fillId="9" borderId="38" xfId="0" applyFont="1" applyFill="1" applyBorder="1" applyAlignment="1">
      <alignment horizontal="center" vertical="center"/>
    </xf>
    <xf numFmtId="0" fontId="13" fillId="10" borderId="39" xfId="0" applyFont="1" applyFill="1" applyBorder="1" applyAlignment="1">
      <alignment horizontal="center" vertical="center"/>
    </xf>
    <xf numFmtId="0" fontId="13" fillId="10" borderId="37" xfId="0" applyFont="1" applyFill="1" applyBorder="1" applyAlignment="1">
      <alignment horizontal="center" vertical="center"/>
    </xf>
    <xf numFmtId="0" fontId="13" fillId="10" borderId="40" xfId="0" applyFont="1" applyFill="1" applyBorder="1" applyAlignment="1">
      <alignment horizontal="center" vertical="center"/>
    </xf>
    <xf numFmtId="0" fontId="13" fillId="11" borderId="36" xfId="0" applyFont="1" applyFill="1" applyBorder="1" applyAlignment="1">
      <alignment horizontal="center" vertical="center"/>
    </xf>
    <xf numFmtId="0" fontId="13" fillId="11" borderId="37" xfId="0" applyFont="1" applyFill="1" applyBorder="1" applyAlignment="1">
      <alignment horizontal="center" vertical="center"/>
    </xf>
    <xf numFmtId="0" fontId="13" fillId="11" borderId="38" xfId="0" applyFont="1" applyFill="1" applyBorder="1" applyAlignment="1">
      <alignment horizontal="center" vertical="center"/>
    </xf>
    <xf numFmtId="0" fontId="9" fillId="8" borderId="7" xfId="0" applyFont="1" applyFill="1" applyBorder="1"/>
    <xf numFmtId="0" fontId="2" fillId="0" borderId="0" xfId="0" applyFont="1" applyAlignment="1">
      <alignment horizontal="left"/>
    </xf>
    <xf numFmtId="0" fontId="2" fillId="0" borderId="0" xfId="0" applyFont="1"/>
    <xf numFmtId="0" fontId="6" fillId="4" borderId="0" xfId="0" applyFont="1" applyFill="1" applyAlignment="1">
      <alignment horizontal="left" vertical="center"/>
    </xf>
    <xf numFmtId="0" fontId="2" fillId="0" borderId="0" xfId="0" applyFont="1" applyAlignment="1">
      <alignment horizontal="center" vertical="center" wrapText="1"/>
    </xf>
    <xf numFmtId="0" fontId="0" fillId="4" borderId="0" xfId="0" applyFill="1" applyAlignment="1">
      <alignment horizontal="left" vertical="center" wrapText="1"/>
    </xf>
    <xf numFmtId="0" fontId="22" fillId="4" borderId="0" xfId="0" applyFont="1" applyFill="1" applyAlignment="1">
      <alignment vertical="center"/>
    </xf>
    <xf numFmtId="0" fontId="2" fillId="0" borderId="43" xfId="0" applyFont="1" applyBorder="1" applyAlignment="1">
      <alignment vertical="center" wrapText="1"/>
    </xf>
    <xf numFmtId="0" fontId="0" fillId="0" borderId="44" xfId="0" applyBorder="1"/>
    <xf numFmtId="0" fontId="0" fillId="0" borderId="45" xfId="0" applyBorder="1"/>
    <xf numFmtId="0" fontId="23" fillId="17" borderId="0" xfId="0" applyFont="1" applyFill="1" applyAlignment="1">
      <alignment vertical="center"/>
    </xf>
    <xf numFmtId="0" fontId="24" fillId="3" borderId="0" xfId="0" applyFont="1" applyFill="1" applyAlignment="1">
      <alignment horizontal="center" vertical="center" wrapText="1"/>
    </xf>
    <xf numFmtId="0" fontId="13" fillId="11" borderId="0" xfId="0" applyFont="1" applyFill="1" applyAlignment="1">
      <alignment horizontal="center" vertical="center" wrapText="1"/>
    </xf>
    <xf numFmtId="0" fontId="24" fillId="3" borderId="0" xfId="0" applyFont="1" applyFill="1" applyAlignment="1">
      <alignment horizontal="left" vertical="center" wrapText="1"/>
    </xf>
    <xf numFmtId="0" fontId="26" fillId="7" borderId="0" xfId="0" applyFont="1" applyFill="1" applyAlignment="1">
      <alignment vertical="center"/>
    </xf>
    <xf numFmtId="0" fontId="13" fillId="21" borderId="0" xfId="0" applyFont="1" applyFill="1" applyAlignment="1">
      <alignment horizontal="center" vertical="center" wrapText="1"/>
    </xf>
  </cellXfs>
  <cellStyles count="1">
    <cellStyle name="Normal" xfId="0" builtinId="0"/>
  </cellStyles>
  <dxfs count="49">
    <dxf>
      <font>
        <color rgb="FF919191"/>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3.xml.rels><?xml version="1.0" encoding="UTF-8" standalone="yes"?>
<Relationships xmlns="http://schemas.openxmlformats.org/package/2006/relationships"><Relationship Id="rId1" Type="http://schemas.openxmlformats.org/officeDocument/2006/relationships/image" Target="../media/image4.png"/></Relationships>
</file>

<file path=xl/drawings/_rels/drawing24.xml.rels><?xml version="1.0" encoding="UTF-8" standalone="yes"?>
<Relationships xmlns="http://schemas.openxmlformats.org/package/2006/relationships"><Relationship Id="rId1" Type="http://schemas.openxmlformats.org/officeDocument/2006/relationships/image" Target="../media/image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4.png"/></Relationships>
</file>

<file path=xl/drawings/_rels/drawing26.xml.rels><?xml version="1.0" encoding="UTF-8" standalone="yes"?>
<Relationships xmlns="http://schemas.openxmlformats.org/package/2006/relationships"><Relationship Id="rId1" Type="http://schemas.openxmlformats.org/officeDocument/2006/relationships/image" Target="../media/image4.png"/></Relationships>
</file>

<file path=xl/drawings/_rels/drawing27.xml.rels><?xml version="1.0" encoding="UTF-8" standalone="yes"?>
<Relationships xmlns="http://schemas.openxmlformats.org/package/2006/relationships"><Relationship Id="rId1" Type="http://schemas.openxmlformats.org/officeDocument/2006/relationships/image" Target="../media/image4.png"/></Relationships>
</file>

<file path=xl/drawings/_rels/drawing28.xml.rels><?xml version="1.0" encoding="UTF-8" standalone="yes"?>
<Relationships xmlns="http://schemas.openxmlformats.org/package/2006/relationships"><Relationship Id="rId1" Type="http://schemas.openxmlformats.org/officeDocument/2006/relationships/image" Target="../media/image4.png"/></Relationships>
</file>

<file path=xl/drawings/_rels/drawing29.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3400425" cy="7620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1</xdr:col>
      <xdr:colOff>47625</xdr:colOff>
      <xdr:row>9</xdr:row>
      <xdr:rowOff>190500</xdr:rowOff>
    </xdr:from>
    <xdr:ext cx="685800" cy="762000"/>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5</xdr:col>
      <xdr:colOff>47625</xdr:colOff>
      <xdr:row>12</xdr:row>
      <xdr:rowOff>0</xdr:rowOff>
    </xdr:from>
    <xdr:ext cx="1895475" cy="1619250"/>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47625</xdr:colOff>
      <xdr:row>1</xdr:row>
      <xdr:rowOff>0</xdr:rowOff>
    </xdr:from>
    <xdr:ext cx="409575" cy="571500"/>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oracle.com/us/corporate/pricing/technology-price-list-070617.pdf" TargetMode="Externa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5A6A5"/>
  </sheetPr>
  <dimension ref="B1:F27"/>
  <sheetViews>
    <sheetView showGridLines="0" tabSelected="1" workbookViewId="0">
      <selection activeCell="C13" sqref="C13:E14"/>
    </sheetView>
  </sheetViews>
  <sheetFormatPr baseColWidth="10" defaultColWidth="8.83203125" defaultRowHeight="16" x14ac:dyDescent="0.2"/>
  <cols>
    <col min="1" max="1" width="2" customWidth="1"/>
    <col min="2" max="3" width="12" customWidth="1"/>
    <col min="4" max="4" width="30" customWidth="1"/>
    <col min="5" max="6" width="35" customWidth="1"/>
  </cols>
  <sheetData>
    <row r="1" spans="2:6" ht="70" customHeight="1" x14ac:dyDescent="0.2">
      <c r="B1" s="128"/>
      <c r="C1" s="128"/>
      <c r="D1" s="128"/>
      <c r="E1" s="128"/>
    </row>
    <row r="2" spans="2:6" ht="35" customHeight="1" x14ac:dyDescent="0.2">
      <c r="B2" s="132" t="s">
        <v>0</v>
      </c>
      <c r="C2" s="133"/>
      <c r="D2" s="133"/>
      <c r="E2" s="133"/>
      <c r="F2" s="134"/>
    </row>
    <row r="3" spans="2:6" ht="10" customHeight="1" x14ac:dyDescent="0.2"/>
    <row r="4" spans="2:6" ht="15" customHeight="1" x14ac:dyDescent="0.2">
      <c r="B4" s="135" t="s">
        <v>1</v>
      </c>
      <c r="C4" s="128"/>
      <c r="D4" s="128"/>
      <c r="E4" s="128"/>
      <c r="F4" s="128"/>
    </row>
    <row r="6" spans="2:6" x14ac:dyDescent="0.2">
      <c r="B6" t="s">
        <v>2</v>
      </c>
      <c r="C6" t="s">
        <v>3</v>
      </c>
    </row>
    <row r="7" spans="2:6" x14ac:dyDescent="0.2">
      <c r="B7" t="s">
        <v>4</v>
      </c>
      <c r="C7" t="s">
        <v>5</v>
      </c>
    </row>
    <row r="8" spans="2:6" x14ac:dyDescent="0.2">
      <c r="B8" s="129"/>
      <c r="C8" s="130"/>
      <c r="D8" s="130"/>
      <c r="E8" s="130"/>
      <c r="F8" s="131"/>
    </row>
    <row r="10" spans="2:6" ht="65" customHeight="1" x14ac:dyDescent="0.2">
      <c r="B10" s="2" t="s">
        <v>6</v>
      </c>
      <c r="C10" s="127" t="s">
        <v>7</v>
      </c>
      <c r="D10" s="128"/>
      <c r="E10" s="128"/>
      <c r="F10" s="128"/>
    </row>
    <row r="11" spans="2:6" x14ac:dyDescent="0.2">
      <c r="B11" s="129"/>
      <c r="C11" s="130"/>
      <c r="D11" s="130"/>
      <c r="E11" s="130"/>
      <c r="F11" s="131"/>
    </row>
    <row r="13" spans="2:6" x14ac:dyDescent="0.2">
      <c r="B13" s="4" t="s">
        <v>8</v>
      </c>
      <c r="C13" s="127" t="s">
        <v>9</v>
      </c>
      <c r="D13" s="128"/>
      <c r="E13" s="128"/>
    </row>
    <row r="14" spans="2:6" x14ac:dyDescent="0.2">
      <c r="C14" s="128"/>
      <c r="D14" s="128"/>
      <c r="E14" s="128"/>
    </row>
    <row r="16" spans="2:6" x14ac:dyDescent="0.2">
      <c r="B16" s="5" t="s">
        <v>10</v>
      </c>
      <c r="C16" s="127" t="s">
        <v>11</v>
      </c>
      <c r="D16" s="128"/>
      <c r="E16" s="128"/>
    </row>
    <row r="17" spans="2:6" x14ac:dyDescent="0.2">
      <c r="C17" s="128"/>
      <c r="D17" s="128"/>
      <c r="E17" s="128"/>
    </row>
    <row r="19" spans="2:6" x14ac:dyDescent="0.2">
      <c r="B19" s="6" t="s">
        <v>12</v>
      </c>
      <c r="C19" s="127" t="s">
        <v>13</v>
      </c>
      <c r="D19" s="128"/>
      <c r="E19" s="128"/>
    </row>
    <row r="20" spans="2:6" x14ac:dyDescent="0.2">
      <c r="C20" s="128"/>
      <c r="D20" s="128"/>
      <c r="E20" s="128"/>
    </row>
    <row r="21" spans="2:6" x14ac:dyDescent="0.2">
      <c r="B21" s="129"/>
      <c r="C21" s="130"/>
      <c r="D21" s="130"/>
      <c r="E21" s="130"/>
      <c r="F21" s="131"/>
    </row>
    <row r="23" spans="2:6" ht="50" customHeight="1" x14ac:dyDescent="0.2">
      <c r="B23" s="2" t="s">
        <v>14</v>
      </c>
      <c r="C23" s="127" t="s">
        <v>15</v>
      </c>
      <c r="D23" s="128"/>
      <c r="E23" s="128"/>
      <c r="F23" s="128"/>
    </row>
    <row r="24" spans="2:6" x14ac:dyDescent="0.2">
      <c r="B24" s="129"/>
      <c r="C24" s="130"/>
      <c r="D24" s="130"/>
      <c r="E24" s="130"/>
      <c r="F24" s="131"/>
    </row>
    <row r="26" spans="2:6" ht="50" customHeight="1" x14ac:dyDescent="0.2">
      <c r="B26" s="2" t="s">
        <v>16</v>
      </c>
      <c r="C26" s="127" t="s">
        <v>17</v>
      </c>
      <c r="D26" s="128"/>
      <c r="E26" s="128"/>
      <c r="F26" s="128"/>
    </row>
    <row r="27" spans="2:6" x14ac:dyDescent="0.2">
      <c r="B27" s="129"/>
      <c r="C27" s="130"/>
      <c r="D27" s="130"/>
      <c r="E27" s="130"/>
      <c r="F27" s="131"/>
    </row>
  </sheetData>
  <sheetProtection formatCells="0" formatColumns="0" formatRows="0" insertColumns="0" insertRows="0" insertHyperlinks="0" deleteColumns="0" deleteRows="0" sort="0" autoFilter="0" pivotTables="0"/>
  <mergeCells count="14">
    <mergeCell ref="B1:E1"/>
    <mergeCell ref="B2:F2"/>
    <mergeCell ref="B4:F4"/>
    <mergeCell ref="B8:F8"/>
    <mergeCell ref="C10:F10"/>
    <mergeCell ref="C23:F23"/>
    <mergeCell ref="B24:F24"/>
    <mergeCell ref="C26:F26"/>
    <mergeCell ref="B27:F27"/>
    <mergeCell ref="B11:F11"/>
    <mergeCell ref="C13:E14"/>
    <mergeCell ref="C16:E17"/>
    <mergeCell ref="C19:E20"/>
    <mergeCell ref="B21:F21"/>
  </mergeCells>
  <pageMargins left="0.7" right="0.7" top="0.75" bottom="0.75" header="0.3" footer="0.3"/>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9BF"/>
  </sheetPr>
  <dimension ref="A1:I259"/>
  <sheetViews>
    <sheetView showGridLines="0" workbookViewId="0">
      <pane ySplit="10" topLeftCell="A289" activePane="bottomLeft" state="frozen"/>
      <selection pane="bottomLeft" activeCell="A10" sqref="A10"/>
    </sheetView>
  </sheetViews>
  <sheetFormatPr baseColWidth="10" defaultColWidth="8.83203125" defaultRowHeight="16" x14ac:dyDescent="0.2"/>
  <cols>
    <col min="1" max="1" width="7" customWidth="1"/>
    <col min="2" max="2" width="30" customWidth="1"/>
    <col min="3" max="4" width="20" customWidth="1"/>
    <col min="5" max="5" width="30" customWidth="1"/>
    <col min="6" max="6" width="30" style="7" customWidth="1"/>
    <col min="7" max="7" width="20" customWidth="1"/>
    <col min="8" max="9" width="30" customWidth="1"/>
  </cols>
  <sheetData>
    <row r="1" spans="1:9" ht="60" customHeight="1" x14ac:dyDescent="0.2">
      <c r="A1" s="140" t="s">
        <v>41</v>
      </c>
      <c r="B1" s="128"/>
      <c r="C1" s="128"/>
      <c r="D1" s="141" t="s">
        <v>42</v>
      </c>
      <c r="E1" s="143"/>
      <c r="F1" s="143"/>
      <c r="G1" s="143"/>
      <c r="H1" s="143"/>
      <c r="I1" s="143"/>
    </row>
    <row r="2" spans="1:9" x14ac:dyDescent="0.2">
      <c r="A2" s="144"/>
      <c r="B2" s="16" t="s">
        <v>81</v>
      </c>
    </row>
    <row r="3" spans="1:9" x14ac:dyDescent="0.2">
      <c r="A3" s="144"/>
      <c r="B3" s="16" t="s">
        <v>83</v>
      </c>
    </row>
    <row r="4" spans="1:9" x14ac:dyDescent="0.2">
      <c r="A4" s="144"/>
      <c r="B4" s="16" t="s">
        <v>87</v>
      </c>
    </row>
    <row r="5" spans="1:9" ht="20" customHeight="1" x14ac:dyDescent="0.2">
      <c r="A5" s="176" t="s">
        <v>1704</v>
      </c>
      <c r="B5" s="128"/>
      <c r="C5" s="128"/>
      <c r="D5" s="128"/>
      <c r="E5" s="128"/>
      <c r="F5" s="138"/>
      <c r="G5" s="128"/>
      <c r="H5" s="128"/>
      <c r="I5" s="128"/>
    </row>
    <row r="7" spans="1:9" ht="20" customHeight="1" x14ac:dyDescent="0.2">
      <c r="D7" s="180" t="s">
        <v>1705</v>
      </c>
      <c r="E7" s="128"/>
      <c r="F7" s="138"/>
      <c r="G7" s="128"/>
      <c r="H7" s="128"/>
    </row>
    <row r="8" spans="1:9" ht="35" customHeight="1" x14ac:dyDescent="0.2">
      <c r="D8" s="177" t="s">
        <v>1706</v>
      </c>
      <c r="E8" s="178"/>
      <c r="F8" s="178"/>
      <c r="G8" s="178"/>
      <c r="H8" s="179"/>
    </row>
    <row r="10" spans="1:9" ht="20" customHeight="1" x14ac:dyDescent="0.2">
      <c r="A10" s="98"/>
      <c r="B10" s="98" t="s">
        <v>693</v>
      </c>
      <c r="C10" s="98" t="s">
        <v>1676</v>
      </c>
      <c r="D10" s="98" t="s">
        <v>1707</v>
      </c>
      <c r="E10" s="98" t="s">
        <v>1708</v>
      </c>
      <c r="F10" s="100" t="s">
        <v>1709</v>
      </c>
      <c r="G10" s="98" t="s">
        <v>1710</v>
      </c>
      <c r="H10" s="98" t="s">
        <v>1711</v>
      </c>
      <c r="I10" s="98" t="s">
        <v>1712</v>
      </c>
    </row>
    <row r="11" spans="1:9" x14ac:dyDescent="0.2">
      <c r="B11" t="s">
        <v>629</v>
      </c>
      <c r="C11" t="s">
        <v>1110</v>
      </c>
      <c r="D11" t="s">
        <v>1713</v>
      </c>
      <c r="E11" t="s">
        <v>1714</v>
      </c>
      <c r="G11" t="s">
        <v>1715</v>
      </c>
      <c r="H11" t="s">
        <v>1716</v>
      </c>
      <c r="I11" t="s">
        <v>1717</v>
      </c>
    </row>
    <row r="12" spans="1:9" x14ac:dyDescent="0.2">
      <c r="B12" t="s">
        <v>629</v>
      </c>
      <c r="C12" t="s">
        <v>1110</v>
      </c>
      <c r="D12" t="s">
        <v>1713</v>
      </c>
      <c r="E12" t="s">
        <v>1718</v>
      </c>
      <c r="G12" t="s">
        <v>1715</v>
      </c>
      <c r="H12" t="s">
        <v>1716</v>
      </c>
      <c r="I12" t="s">
        <v>1717</v>
      </c>
    </row>
    <row r="13" spans="1:9" x14ac:dyDescent="0.2">
      <c r="B13" t="s">
        <v>629</v>
      </c>
      <c r="C13" t="s">
        <v>1110</v>
      </c>
      <c r="D13" t="s">
        <v>1713</v>
      </c>
      <c r="E13" t="s">
        <v>1719</v>
      </c>
      <c r="G13" t="s">
        <v>1720</v>
      </c>
      <c r="H13" t="s">
        <v>1716</v>
      </c>
      <c r="I13" t="s">
        <v>1717</v>
      </c>
    </row>
    <row r="14" spans="1:9" x14ac:dyDescent="0.2">
      <c r="B14" t="s">
        <v>629</v>
      </c>
      <c r="C14" t="s">
        <v>1110</v>
      </c>
      <c r="D14" t="s">
        <v>1713</v>
      </c>
      <c r="E14" t="s">
        <v>1721</v>
      </c>
      <c r="G14" t="s">
        <v>1720</v>
      </c>
      <c r="H14" t="s">
        <v>1716</v>
      </c>
      <c r="I14" t="s">
        <v>1717</v>
      </c>
    </row>
    <row r="15" spans="1:9" x14ac:dyDescent="0.2">
      <c r="B15" t="s">
        <v>629</v>
      </c>
      <c r="C15" t="s">
        <v>1110</v>
      </c>
      <c r="D15" t="s">
        <v>1713</v>
      </c>
      <c r="E15" t="s">
        <v>1722</v>
      </c>
      <c r="G15" t="s">
        <v>1723</v>
      </c>
      <c r="H15" t="s">
        <v>1716</v>
      </c>
      <c r="I15" t="s">
        <v>1717</v>
      </c>
    </row>
    <row r="16" spans="1:9" x14ac:dyDescent="0.2">
      <c r="A16" s="128" t="s">
        <v>1724</v>
      </c>
      <c r="B16" s="128"/>
      <c r="C16" s="128"/>
      <c r="D16" s="128"/>
      <c r="E16" s="128"/>
      <c r="F16" s="138"/>
      <c r="G16" s="128"/>
    </row>
    <row r="18" spans="1:9" x14ac:dyDescent="0.2">
      <c r="B18" t="s">
        <v>793</v>
      </c>
      <c r="C18" t="s">
        <v>794</v>
      </c>
      <c r="D18" t="s">
        <v>1725</v>
      </c>
      <c r="E18" t="s">
        <v>1726</v>
      </c>
      <c r="G18" t="s">
        <v>1727</v>
      </c>
      <c r="H18" t="s">
        <v>1728</v>
      </c>
      <c r="I18" t="s">
        <v>1728</v>
      </c>
    </row>
    <row r="19" spans="1:9" x14ac:dyDescent="0.2">
      <c r="B19" t="s">
        <v>793</v>
      </c>
      <c r="C19" t="s">
        <v>794</v>
      </c>
      <c r="D19" t="s">
        <v>1725</v>
      </c>
      <c r="E19" t="s">
        <v>1729</v>
      </c>
      <c r="G19" t="s">
        <v>1727</v>
      </c>
      <c r="H19" t="s">
        <v>1730</v>
      </c>
      <c r="I19" t="s">
        <v>1730</v>
      </c>
    </row>
    <row r="20" spans="1:9" x14ac:dyDescent="0.2">
      <c r="B20" t="s">
        <v>793</v>
      </c>
      <c r="C20" t="s">
        <v>794</v>
      </c>
      <c r="D20" t="s">
        <v>1731</v>
      </c>
      <c r="E20" t="s">
        <v>1732</v>
      </c>
      <c r="G20" t="s">
        <v>1727</v>
      </c>
      <c r="H20" t="s">
        <v>1728</v>
      </c>
      <c r="I20" t="s">
        <v>1728</v>
      </c>
    </row>
    <row r="21" spans="1:9" x14ac:dyDescent="0.2">
      <c r="B21" t="s">
        <v>793</v>
      </c>
      <c r="C21" t="s">
        <v>794</v>
      </c>
      <c r="D21" t="s">
        <v>1725</v>
      </c>
      <c r="E21" t="s">
        <v>1733</v>
      </c>
      <c r="G21" t="s">
        <v>1727</v>
      </c>
      <c r="H21" t="s">
        <v>1728</v>
      </c>
      <c r="I21" t="s">
        <v>1728</v>
      </c>
    </row>
    <row r="22" spans="1:9" x14ac:dyDescent="0.2">
      <c r="B22" t="s">
        <v>793</v>
      </c>
      <c r="C22" t="s">
        <v>794</v>
      </c>
      <c r="D22" t="s">
        <v>1725</v>
      </c>
      <c r="E22" t="s">
        <v>1734</v>
      </c>
      <c r="G22" t="s">
        <v>1727</v>
      </c>
      <c r="H22" t="s">
        <v>1728</v>
      </c>
      <c r="I22" t="s">
        <v>1728</v>
      </c>
    </row>
    <row r="23" spans="1:9" x14ac:dyDescent="0.2">
      <c r="B23" t="s">
        <v>793</v>
      </c>
      <c r="C23" t="s">
        <v>794</v>
      </c>
      <c r="D23" t="s">
        <v>1725</v>
      </c>
      <c r="E23" t="s">
        <v>1735</v>
      </c>
      <c r="G23" t="s">
        <v>1727</v>
      </c>
      <c r="H23" t="s">
        <v>1728</v>
      </c>
      <c r="I23" t="s">
        <v>1728</v>
      </c>
    </row>
    <row r="24" spans="1:9" x14ac:dyDescent="0.2">
      <c r="B24" t="s">
        <v>793</v>
      </c>
      <c r="C24" t="s">
        <v>794</v>
      </c>
      <c r="D24" t="s">
        <v>1725</v>
      </c>
      <c r="E24" t="s">
        <v>1736</v>
      </c>
      <c r="G24" t="s">
        <v>1727</v>
      </c>
      <c r="H24" t="s">
        <v>1728</v>
      </c>
      <c r="I24" t="s">
        <v>1728</v>
      </c>
    </row>
    <row r="25" spans="1:9" x14ac:dyDescent="0.2">
      <c r="A25" s="128" t="s">
        <v>1724</v>
      </c>
      <c r="B25" s="128"/>
      <c r="C25" s="128"/>
      <c r="D25" s="128"/>
      <c r="E25" s="128"/>
      <c r="F25" s="138"/>
      <c r="G25" s="128"/>
    </row>
    <row r="27" spans="1:9" x14ac:dyDescent="0.2">
      <c r="B27" t="s">
        <v>1531</v>
      </c>
      <c r="C27" t="s">
        <v>1532</v>
      </c>
      <c r="D27" t="s">
        <v>1713</v>
      </c>
      <c r="E27" t="s">
        <v>1737</v>
      </c>
      <c r="G27" t="s">
        <v>1738</v>
      </c>
      <c r="H27" t="s">
        <v>1716</v>
      </c>
      <c r="I27" t="s">
        <v>1717</v>
      </c>
    </row>
    <row r="28" spans="1:9" x14ac:dyDescent="0.2">
      <c r="B28" t="s">
        <v>1531</v>
      </c>
      <c r="C28" t="s">
        <v>1532</v>
      </c>
      <c r="D28" t="s">
        <v>1713</v>
      </c>
      <c r="E28" t="s">
        <v>1739</v>
      </c>
      <c r="G28" t="s">
        <v>1738</v>
      </c>
      <c r="H28" t="s">
        <v>1716</v>
      </c>
      <c r="I28" t="s">
        <v>1717</v>
      </c>
    </row>
    <row r="29" spans="1:9" x14ac:dyDescent="0.2">
      <c r="B29" t="s">
        <v>1531</v>
      </c>
      <c r="C29" t="s">
        <v>1532</v>
      </c>
      <c r="D29" t="s">
        <v>1713</v>
      </c>
      <c r="E29" t="s">
        <v>1740</v>
      </c>
      <c r="G29" t="s">
        <v>1741</v>
      </c>
      <c r="H29" t="s">
        <v>1716</v>
      </c>
      <c r="I29" t="s">
        <v>1717</v>
      </c>
    </row>
    <row r="30" spans="1:9" x14ac:dyDescent="0.2">
      <c r="B30" t="s">
        <v>1531</v>
      </c>
      <c r="C30" t="s">
        <v>1532</v>
      </c>
      <c r="D30" t="s">
        <v>1713</v>
      </c>
      <c r="E30" t="s">
        <v>1742</v>
      </c>
      <c r="G30" t="s">
        <v>1741</v>
      </c>
      <c r="H30" t="s">
        <v>1716</v>
      </c>
      <c r="I30" t="s">
        <v>1717</v>
      </c>
    </row>
    <row r="31" spans="1:9" x14ac:dyDescent="0.2">
      <c r="B31" t="s">
        <v>1531</v>
      </c>
      <c r="C31" t="s">
        <v>1532</v>
      </c>
      <c r="D31" t="s">
        <v>1713</v>
      </c>
      <c r="E31" t="s">
        <v>1743</v>
      </c>
      <c r="G31" t="s">
        <v>1744</v>
      </c>
      <c r="H31" t="s">
        <v>1716</v>
      </c>
      <c r="I31" t="s">
        <v>1717</v>
      </c>
    </row>
    <row r="32" spans="1:9" x14ac:dyDescent="0.2">
      <c r="A32" s="128" t="s">
        <v>1724</v>
      </c>
      <c r="B32" s="128"/>
      <c r="C32" s="128"/>
      <c r="D32" s="128"/>
      <c r="E32" s="128"/>
      <c r="F32" s="138"/>
      <c r="G32" s="128"/>
    </row>
    <row r="34" spans="1:9" x14ac:dyDescent="0.2">
      <c r="B34" t="s">
        <v>787</v>
      </c>
      <c r="C34" t="s">
        <v>788</v>
      </c>
      <c r="D34" t="s">
        <v>1725</v>
      </c>
      <c r="E34" t="s">
        <v>1729</v>
      </c>
      <c r="G34" t="s">
        <v>1727</v>
      </c>
      <c r="H34" t="s">
        <v>1745</v>
      </c>
      <c r="I34" t="s">
        <v>1746</v>
      </c>
    </row>
    <row r="35" spans="1:9" x14ac:dyDescent="0.2">
      <c r="B35" t="s">
        <v>787</v>
      </c>
      <c r="C35" t="s">
        <v>788</v>
      </c>
      <c r="D35" t="s">
        <v>1725</v>
      </c>
      <c r="E35" t="s">
        <v>1736</v>
      </c>
      <c r="G35" t="s">
        <v>1727</v>
      </c>
      <c r="H35" t="s">
        <v>1747</v>
      </c>
      <c r="I35" t="s">
        <v>1748</v>
      </c>
    </row>
    <row r="36" spans="1:9" x14ac:dyDescent="0.2">
      <c r="B36" t="s">
        <v>787</v>
      </c>
      <c r="C36" t="s">
        <v>788</v>
      </c>
      <c r="D36" t="s">
        <v>1725</v>
      </c>
      <c r="E36" t="s">
        <v>1749</v>
      </c>
      <c r="G36" t="s">
        <v>1727</v>
      </c>
      <c r="H36" t="s">
        <v>1750</v>
      </c>
      <c r="I36" t="s">
        <v>1751</v>
      </c>
    </row>
    <row r="37" spans="1:9" x14ac:dyDescent="0.2">
      <c r="B37" t="s">
        <v>787</v>
      </c>
      <c r="C37" t="s">
        <v>788</v>
      </c>
      <c r="D37" t="s">
        <v>1725</v>
      </c>
      <c r="E37" t="s">
        <v>1733</v>
      </c>
      <c r="G37" t="s">
        <v>1727</v>
      </c>
      <c r="H37" t="s">
        <v>1747</v>
      </c>
      <c r="I37" t="s">
        <v>1752</v>
      </c>
    </row>
    <row r="38" spans="1:9" x14ac:dyDescent="0.2">
      <c r="B38" t="s">
        <v>787</v>
      </c>
      <c r="C38" t="s">
        <v>788</v>
      </c>
      <c r="D38" t="s">
        <v>1725</v>
      </c>
      <c r="E38" t="s">
        <v>1726</v>
      </c>
      <c r="G38" t="s">
        <v>1727</v>
      </c>
      <c r="H38" t="s">
        <v>1747</v>
      </c>
      <c r="I38" t="s">
        <v>1753</v>
      </c>
    </row>
    <row r="39" spans="1:9" x14ac:dyDescent="0.2">
      <c r="B39" t="s">
        <v>787</v>
      </c>
      <c r="C39" t="s">
        <v>788</v>
      </c>
      <c r="D39" t="s">
        <v>1731</v>
      </c>
      <c r="E39" t="s">
        <v>1732</v>
      </c>
      <c r="G39" t="s">
        <v>1727</v>
      </c>
      <c r="H39" t="s">
        <v>1747</v>
      </c>
      <c r="I39" t="s">
        <v>1754</v>
      </c>
    </row>
    <row r="40" spans="1:9" x14ac:dyDescent="0.2">
      <c r="B40" t="s">
        <v>787</v>
      </c>
      <c r="C40" t="s">
        <v>788</v>
      </c>
      <c r="D40" t="s">
        <v>1725</v>
      </c>
      <c r="E40" t="s">
        <v>1735</v>
      </c>
      <c r="G40" t="s">
        <v>1727</v>
      </c>
      <c r="H40" t="s">
        <v>1747</v>
      </c>
      <c r="I40" t="s">
        <v>1755</v>
      </c>
    </row>
    <row r="41" spans="1:9" x14ac:dyDescent="0.2">
      <c r="B41" t="s">
        <v>787</v>
      </c>
      <c r="C41" t="s">
        <v>788</v>
      </c>
      <c r="D41" t="s">
        <v>1725</v>
      </c>
      <c r="E41" t="s">
        <v>1734</v>
      </c>
      <c r="G41" t="s">
        <v>1727</v>
      </c>
      <c r="H41" t="s">
        <v>1747</v>
      </c>
      <c r="I41" t="s">
        <v>1756</v>
      </c>
    </row>
    <row r="42" spans="1:9" x14ac:dyDescent="0.2">
      <c r="A42" s="128" t="s">
        <v>1724</v>
      </c>
      <c r="B42" s="128"/>
      <c r="C42" s="128"/>
      <c r="D42" s="128"/>
      <c r="E42" s="128"/>
      <c r="F42" s="138"/>
      <c r="G42" s="128"/>
    </row>
    <row r="44" spans="1:9" x14ac:dyDescent="0.2">
      <c r="B44" t="s">
        <v>1055</v>
      </c>
      <c r="C44" t="s">
        <v>1056</v>
      </c>
      <c r="D44" t="s">
        <v>1713</v>
      </c>
      <c r="E44" t="s">
        <v>1757</v>
      </c>
      <c r="G44" t="s">
        <v>1758</v>
      </c>
      <c r="H44" t="s">
        <v>1716</v>
      </c>
      <c r="I44" t="s">
        <v>1717</v>
      </c>
    </row>
    <row r="45" spans="1:9" x14ac:dyDescent="0.2">
      <c r="B45" t="s">
        <v>1055</v>
      </c>
      <c r="C45" t="s">
        <v>1056</v>
      </c>
      <c r="D45" t="s">
        <v>1713</v>
      </c>
      <c r="E45" t="s">
        <v>1759</v>
      </c>
      <c r="G45" t="s">
        <v>1758</v>
      </c>
      <c r="H45" t="s">
        <v>1716</v>
      </c>
      <c r="I45" t="s">
        <v>1717</v>
      </c>
    </row>
    <row r="46" spans="1:9" x14ac:dyDescent="0.2">
      <c r="B46" t="s">
        <v>1055</v>
      </c>
      <c r="C46" t="s">
        <v>1056</v>
      </c>
      <c r="D46" t="s">
        <v>1713</v>
      </c>
      <c r="E46" t="s">
        <v>1760</v>
      </c>
      <c r="G46" t="s">
        <v>1761</v>
      </c>
      <c r="H46" t="s">
        <v>1716</v>
      </c>
      <c r="I46" t="s">
        <v>1717</v>
      </c>
    </row>
    <row r="47" spans="1:9" x14ac:dyDescent="0.2">
      <c r="B47" t="s">
        <v>1055</v>
      </c>
      <c r="C47" t="s">
        <v>1056</v>
      </c>
      <c r="D47" t="s">
        <v>1713</v>
      </c>
      <c r="E47" t="s">
        <v>1762</v>
      </c>
      <c r="G47" t="s">
        <v>1761</v>
      </c>
      <c r="H47" t="s">
        <v>1716</v>
      </c>
      <c r="I47" t="s">
        <v>1717</v>
      </c>
    </row>
    <row r="48" spans="1:9" x14ac:dyDescent="0.2">
      <c r="B48" t="s">
        <v>1055</v>
      </c>
      <c r="C48" t="s">
        <v>1056</v>
      </c>
      <c r="D48" t="s">
        <v>1713</v>
      </c>
      <c r="E48" t="s">
        <v>1763</v>
      </c>
      <c r="G48" t="s">
        <v>1764</v>
      </c>
      <c r="H48" t="s">
        <v>1716</v>
      </c>
      <c r="I48" t="s">
        <v>1717</v>
      </c>
    </row>
    <row r="49" spans="1:9" x14ac:dyDescent="0.2">
      <c r="B49" t="s">
        <v>1055</v>
      </c>
      <c r="C49" t="s">
        <v>1056</v>
      </c>
      <c r="D49" t="s">
        <v>1713</v>
      </c>
      <c r="E49" t="s">
        <v>1757</v>
      </c>
      <c r="G49" t="s">
        <v>1758</v>
      </c>
      <c r="H49" t="s">
        <v>1716</v>
      </c>
      <c r="I49" t="s">
        <v>1717</v>
      </c>
    </row>
    <row r="50" spans="1:9" x14ac:dyDescent="0.2">
      <c r="B50" t="s">
        <v>1055</v>
      </c>
      <c r="C50" t="s">
        <v>1056</v>
      </c>
      <c r="D50" t="s">
        <v>1713</v>
      </c>
      <c r="E50" t="s">
        <v>1759</v>
      </c>
      <c r="G50" t="s">
        <v>1758</v>
      </c>
      <c r="H50" t="s">
        <v>1716</v>
      </c>
      <c r="I50" t="s">
        <v>1717</v>
      </c>
    </row>
    <row r="51" spans="1:9" x14ac:dyDescent="0.2">
      <c r="B51" t="s">
        <v>1055</v>
      </c>
      <c r="C51" t="s">
        <v>1056</v>
      </c>
      <c r="D51" t="s">
        <v>1713</v>
      </c>
      <c r="E51" t="s">
        <v>1760</v>
      </c>
      <c r="G51" t="s">
        <v>1761</v>
      </c>
      <c r="H51" t="s">
        <v>1716</v>
      </c>
      <c r="I51" t="s">
        <v>1717</v>
      </c>
    </row>
    <row r="52" spans="1:9" x14ac:dyDescent="0.2">
      <c r="B52" t="s">
        <v>1055</v>
      </c>
      <c r="C52" t="s">
        <v>1056</v>
      </c>
      <c r="D52" t="s">
        <v>1713</v>
      </c>
      <c r="E52" t="s">
        <v>1762</v>
      </c>
      <c r="G52" t="s">
        <v>1761</v>
      </c>
      <c r="H52" t="s">
        <v>1716</v>
      </c>
      <c r="I52" t="s">
        <v>1717</v>
      </c>
    </row>
    <row r="53" spans="1:9" x14ac:dyDescent="0.2">
      <c r="B53" t="s">
        <v>1055</v>
      </c>
      <c r="C53" t="s">
        <v>1056</v>
      </c>
      <c r="D53" t="s">
        <v>1713</v>
      </c>
      <c r="E53" t="s">
        <v>1763</v>
      </c>
      <c r="G53" t="s">
        <v>1764</v>
      </c>
      <c r="H53" t="s">
        <v>1716</v>
      </c>
      <c r="I53" t="s">
        <v>1717</v>
      </c>
    </row>
    <row r="54" spans="1:9" x14ac:dyDescent="0.2">
      <c r="A54" s="128" t="s">
        <v>1724</v>
      </c>
      <c r="B54" s="128"/>
      <c r="C54" s="128"/>
      <c r="D54" s="128"/>
      <c r="E54" s="128"/>
      <c r="F54" s="138"/>
      <c r="G54" s="128"/>
    </row>
    <row r="56" spans="1:9" x14ac:dyDescent="0.2">
      <c r="B56" t="s">
        <v>558</v>
      </c>
      <c r="C56" t="s">
        <v>982</v>
      </c>
      <c r="D56" t="s">
        <v>1713</v>
      </c>
      <c r="E56" t="s">
        <v>1765</v>
      </c>
      <c r="G56" t="s">
        <v>1766</v>
      </c>
      <c r="H56" t="s">
        <v>1716</v>
      </c>
      <c r="I56" t="s">
        <v>1717</v>
      </c>
    </row>
    <row r="57" spans="1:9" x14ac:dyDescent="0.2">
      <c r="B57" t="s">
        <v>558</v>
      </c>
      <c r="C57" t="s">
        <v>982</v>
      </c>
      <c r="D57" t="s">
        <v>1713</v>
      </c>
      <c r="E57" t="s">
        <v>1767</v>
      </c>
      <c r="G57" t="s">
        <v>1766</v>
      </c>
      <c r="H57" t="s">
        <v>1716</v>
      </c>
      <c r="I57" t="s">
        <v>1717</v>
      </c>
    </row>
    <row r="58" spans="1:9" x14ac:dyDescent="0.2">
      <c r="B58" t="s">
        <v>558</v>
      </c>
      <c r="C58" t="s">
        <v>982</v>
      </c>
      <c r="D58" t="s">
        <v>1713</v>
      </c>
      <c r="E58" t="s">
        <v>1768</v>
      </c>
      <c r="G58" t="s">
        <v>1769</v>
      </c>
      <c r="H58" t="s">
        <v>1716</v>
      </c>
      <c r="I58" t="s">
        <v>1717</v>
      </c>
    </row>
    <row r="59" spans="1:9" x14ac:dyDescent="0.2">
      <c r="B59" t="s">
        <v>558</v>
      </c>
      <c r="C59" t="s">
        <v>982</v>
      </c>
      <c r="D59" t="s">
        <v>1713</v>
      </c>
      <c r="E59" t="s">
        <v>1770</v>
      </c>
      <c r="G59" t="s">
        <v>1769</v>
      </c>
      <c r="H59" t="s">
        <v>1716</v>
      </c>
      <c r="I59" t="s">
        <v>1717</v>
      </c>
    </row>
    <row r="60" spans="1:9" x14ac:dyDescent="0.2">
      <c r="B60" t="s">
        <v>558</v>
      </c>
      <c r="C60" t="s">
        <v>982</v>
      </c>
      <c r="D60" t="s">
        <v>1713</v>
      </c>
      <c r="E60" t="s">
        <v>1771</v>
      </c>
      <c r="G60" t="s">
        <v>1772</v>
      </c>
      <c r="H60" t="s">
        <v>1716</v>
      </c>
      <c r="I60" t="s">
        <v>1717</v>
      </c>
    </row>
    <row r="61" spans="1:9" x14ac:dyDescent="0.2">
      <c r="B61" t="s">
        <v>558</v>
      </c>
      <c r="C61" t="s">
        <v>982</v>
      </c>
      <c r="D61" t="s">
        <v>1713</v>
      </c>
      <c r="E61" t="s">
        <v>1765</v>
      </c>
      <c r="G61" t="s">
        <v>1766</v>
      </c>
      <c r="H61" t="s">
        <v>1716</v>
      </c>
      <c r="I61" t="s">
        <v>1717</v>
      </c>
    </row>
    <row r="62" spans="1:9" x14ac:dyDescent="0.2">
      <c r="B62" t="s">
        <v>558</v>
      </c>
      <c r="C62" t="s">
        <v>982</v>
      </c>
      <c r="D62" t="s">
        <v>1713</v>
      </c>
      <c r="E62" t="s">
        <v>1767</v>
      </c>
      <c r="G62" t="s">
        <v>1766</v>
      </c>
      <c r="H62" t="s">
        <v>1716</v>
      </c>
      <c r="I62" t="s">
        <v>1717</v>
      </c>
    </row>
    <row r="63" spans="1:9" x14ac:dyDescent="0.2">
      <c r="B63" t="s">
        <v>558</v>
      </c>
      <c r="C63" t="s">
        <v>982</v>
      </c>
      <c r="D63" t="s">
        <v>1713</v>
      </c>
      <c r="E63" t="s">
        <v>1768</v>
      </c>
      <c r="G63" t="s">
        <v>1769</v>
      </c>
      <c r="H63" t="s">
        <v>1716</v>
      </c>
      <c r="I63" t="s">
        <v>1717</v>
      </c>
    </row>
    <row r="64" spans="1:9" x14ac:dyDescent="0.2">
      <c r="B64" t="s">
        <v>558</v>
      </c>
      <c r="C64" t="s">
        <v>982</v>
      </c>
      <c r="D64" t="s">
        <v>1713</v>
      </c>
      <c r="E64" t="s">
        <v>1770</v>
      </c>
      <c r="G64" t="s">
        <v>1769</v>
      </c>
      <c r="H64" t="s">
        <v>1716</v>
      </c>
      <c r="I64" t="s">
        <v>1717</v>
      </c>
    </row>
    <row r="65" spans="1:9" x14ac:dyDescent="0.2">
      <c r="B65" t="s">
        <v>558</v>
      </c>
      <c r="C65" t="s">
        <v>982</v>
      </c>
      <c r="D65" t="s">
        <v>1713</v>
      </c>
      <c r="E65" t="s">
        <v>1771</v>
      </c>
      <c r="G65" t="s">
        <v>1772</v>
      </c>
      <c r="H65" t="s">
        <v>1716</v>
      </c>
      <c r="I65" t="s">
        <v>1717</v>
      </c>
    </row>
    <row r="66" spans="1:9" x14ac:dyDescent="0.2">
      <c r="A66" s="128" t="s">
        <v>1724</v>
      </c>
      <c r="B66" s="128"/>
      <c r="C66" s="128"/>
      <c r="D66" s="128"/>
      <c r="E66" s="128"/>
      <c r="F66" s="138"/>
      <c r="G66" s="128"/>
    </row>
    <row r="68" spans="1:9" x14ac:dyDescent="0.2">
      <c r="B68" t="s">
        <v>538</v>
      </c>
      <c r="C68" t="s">
        <v>962</v>
      </c>
      <c r="D68" t="s">
        <v>1713</v>
      </c>
      <c r="E68" t="s">
        <v>1773</v>
      </c>
      <c r="G68" t="s">
        <v>1774</v>
      </c>
      <c r="H68" t="s">
        <v>1716</v>
      </c>
      <c r="I68" t="s">
        <v>1717</v>
      </c>
    </row>
    <row r="69" spans="1:9" x14ac:dyDescent="0.2">
      <c r="B69" t="s">
        <v>538</v>
      </c>
      <c r="C69" t="s">
        <v>962</v>
      </c>
      <c r="D69" t="s">
        <v>1713</v>
      </c>
      <c r="E69" t="s">
        <v>1775</v>
      </c>
      <c r="G69" t="s">
        <v>1774</v>
      </c>
      <c r="H69" t="s">
        <v>1716</v>
      </c>
      <c r="I69" t="s">
        <v>1717</v>
      </c>
    </row>
    <row r="70" spans="1:9" x14ac:dyDescent="0.2">
      <c r="B70" t="s">
        <v>538</v>
      </c>
      <c r="C70" t="s">
        <v>962</v>
      </c>
      <c r="D70" t="s">
        <v>1713</v>
      </c>
      <c r="E70" t="s">
        <v>1776</v>
      </c>
      <c r="G70" t="s">
        <v>1777</v>
      </c>
      <c r="H70" t="s">
        <v>1716</v>
      </c>
      <c r="I70" t="s">
        <v>1717</v>
      </c>
    </row>
    <row r="71" spans="1:9" x14ac:dyDescent="0.2">
      <c r="B71" t="s">
        <v>538</v>
      </c>
      <c r="C71" t="s">
        <v>962</v>
      </c>
      <c r="D71" t="s">
        <v>1713</v>
      </c>
      <c r="E71" t="s">
        <v>1778</v>
      </c>
      <c r="G71" t="s">
        <v>1777</v>
      </c>
      <c r="H71" t="s">
        <v>1716</v>
      </c>
      <c r="I71" t="s">
        <v>1717</v>
      </c>
    </row>
    <row r="72" spans="1:9" x14ac:dyDescent="0.2">
      <c r="B72" t="s">
        <v>538</v>
      </c>
      <c r="C72" t="s">
        <v>962</v>
      </c>
      <c r="D72" t="s">
        <v>1713</v>
      </c>
      <c r="E72" t="s">
        <v>1779</v>
      </c>
      <c r="G72" t="s">
        <v>1780</v>
      </c>
      <c r="H72" t="s">
        <v>1716</v>
      </c>
      <c r="I72" t="s">
        <v>1717</v>
      </c>
    </row>
    <row r="73" spans="1:9" x14ac:dyDescent="0.2">
      <c r="A73" s="128" t="s">
        <v>1724</v>
      </c>
      <c r="B73" s="128"/>
      <c r="C73" s="128"/>
      <c r="D73" s="128"/>
      <c r="E73" s="128"/>
      <c r="F73" s="138"/>
      <c r="G73" s="128"/>
    </row>
    <row r="75" spans="1:9" x14ac:dyDescent="0.2">
      <c r="B75" t="s">
        <v>849</v>
      </c>
      <c r="C75" t="s">
        <v>851</v>
      </c>
      <c r="D75" t="s">
        <v>1713</v>
      </c>
      <c r="E75" t="s">
        <v>1781</v>
      </c>
      <c r="G75" t="s">
        <v>1782</v>
      </c>
      <c r="H75" t="s">
        <v>1716</v>
      </c>
      <c r="I75" t="s">
        <v>1717</v>
      </c>
    </row>
    <row r="76" spans="1:9" x14ac:dyDescent="0.2">
      <c r="B76" t="s">
        <v>849</v>
      </c>
      <c r="C76" t="s">
        <v>851</v>
      </c>
      <c r="D76" t="s">
        <v>1713</v>
      </c>
      <c r="E76" t="s">
        <v>1783</v>
      </c>
      <c r="G76" t="s">
        <v>1782</v>
      </c>
      <c r="H76" t="s">
        <v>1716</v>
      </c>
      <c r="I76" t="s">
        <v>1717</v>
      </c>
    </row>
    <row r="77" spans="1:9" x14ac:dyDescent="0.2">
      <c r="B77" t="s">
        <v>849</v>
      </c>
      <c r="C77" t="s">
        <v>851</v>
      </c>
      <c r="D77" t="s">
        <v>1713</v>
      </c>
      <c r="E77" t="s">
        <v>1784</v>
      </c>
      <c r="G77" t="s">
        <v>1785</v>
      </c>
      <c r="H77" t="s">
        <v>1716</v>
      </c>
      <c r="I77" t="s">
        <v>1717</v>
      </c>
    </row>
    <row r="78" spans="1:9" x14ac:dyDescent="0.2">
      <c r="B78" t="s">
        <v>849</v>
      </c>
      <c r="C78" t="s">
        <v>851</v>
      </c>
      <c r="D78" t="s">
        <v>1713</v>
      </c>
      <c r="E78" t="s">
        <v>1786</v>
      </c>
      <c r="G78" t="s">
        <v>1785</v>
      </c>
      <c r="H78" t="s">
        <v>1716</v>
      </c>
      <c r="I78" t="s">
        <v>1717</v>
      </c>
    </row>
    <row r="79" spans="1:9" x14ac:dyDescent="0.2">
      <c r="B79" t="s">
        <v>849</v>
      </c>
      <c r="C79" t="s">
        <v>851</v>
      </c>
      <c r="D79" t="s">
        <v>1713</v>
      </c>
      <c r="E79" t="s">
        <v>1787</v>
      </c>
      <c r="G79" t="s">
        <v>1788</v>
      </c>
      <c r="H79" t="s">
        <v>1716</v>
      </c>
      <c r="I79" t="s">
        <v>1717</v>
      </c>
    </row>
    <row r="80" spans="1:9" x14ac:dyDescent="0.2">
      <c r="A80" s="128" t="s">
        <v>1724</v>
      </c>
      <c r="B80" s="128"/>
      <c r="C80" s="128"/>
      <c r="D80" s="128"/>
      <c r="E80" s="128"/>
      <c r="F80" s="138"/>
      <c r="G80" s="128"/>
    </row>
    <row r="82" spans="1:9" x14ac:dyDescent="0.2">
      <c r="B82" t="s">
        <v>476</v>
      </c>
      <c r="C82" t="s">
        <v>738</v>
      </c>
      <c r="D82" t="s">
        <v>1731</v>
      </c>
      <c r="E82" t="s">
        <v>1732</v>
      </c>
      <c r="G82" t="s">
        <v>1727</v>
      </c>
      <c r="H82" t="s">
        <v>1728</v>
      </c>
      <c r="I82" t="s">
        <v>1728</v>
      </c>
    </row>
    <row r="83" spans="1:9" x14ac:dyDescent="0.2">
      <c r="B83" t="s">
        <v>476</v>
      </c>
      <c r="C83" t="s">
        <v>738</v>
      </c>
      <c r="D83" t="s">
        <v>1725</v>
      </c>
      <c r="E83" t="s">
        <v>1733</v>
      </c>
      <c r="G83" t="s">
        <v>1727</v>
      </c>
      <c r="H83" t="s">
        <v>1728</v>
      </c>
      <c r="I83" t="s">
        <v>1728</v>
      </c>
    </row>
    <row r="84" spans="1:9" x14ac:dyDescent="0.2">
      <c r="B84" t="s">
        <v>476</v>
      </c>
      <c r="C84" t="s">
        <v>738</v>
      </c>
      <c r="D84" t="s">
        <v>1725</v>
      </c>
      <c r="E84" t="s">
        <v>1726</v>
      </c>
      <c r="G84" t="s">
        <v>1727</v>
      </c>
      <c r="H84" t="s">
        <v>1728</v>
      </c>
      <c r="I84" t="s">
        <v>1728</v>
      </c>
    </row>
    <row r="85" spans="1:9" x14ac:dyDescent="0.2">
      <c r="B85" t="s">
        <v>476</v>
      </c>
      <c r="C85" t="s">
        <v>738</v>
      </c>
      <c r="D85" t="s">
        <v>1725</v>
      </c>
      <c r="E85" t="s">
        <v>1734</v>
      </c>
      <c r="G85" t="s">
        <v>1727</v>
      </c>
      <c r="H85" t="s">
        <v>1728</v>
      </c>
      <c r="I85" t="s">
        <v>1728</v>
      </c>
    </row>
    <row r="86" spans="1:9" x14ac:dyDescent="0.2">
      <c r="B86" t="s">
        <v>476</v>
      </c>
      <c r="C86" t="s">
        <v>738</v>
      </c>
      <c r="D86" t="s">
        <v>1725</v>
      </c>
      <c r="E86" t="s">
        <v>1735</v>
      </c>
      <c r="G86" t="s">
        <v>1727</v>
      </c>
      <c r="H86" t="s">
        <v>1728</v>
      </c>
      <c r="I86" t="s">
        <v>1728</v>
      </c>
    </row>
    <row r="87" spans="1:9" x14ac:dyDescent="0.2">
      <c r="B87" t="s">
        <v>476</v>
      </c>
      <c r="C87" t="s">
        <v>738</v>
      </c>
      <c r="D87" t="s">
        <v>1725</v>
      </c>
      <c r="E87" t="s">
        <v>1736</v>
      </c>
      <c r="G87" t="s">
        <v>1727</v>
      </c>
      <c r="H87" t="s">
        <v>1728</v>
      </c>
      <c r="I87" t="s">
        <v>1728</v>
      </c>
    </row>
    <row r="88" spans="1:9" x14ac:dyDescent="0.2">
      <c r="B88" t="s">
        <v>476</v>
      </c>
      <c r="C88" t="s">
        <v>738</v>
      </c>
      <c r="D88" t="s">
        <v>1725</v>
      </c>
      <c r="E88" t="s">
        <v>1729</v>
      </c>
      <c r="G88" t="s">
        <v>1727</v>
      </c>
      <c r="H88" t="s">
        <v>1789</v>
      </c>
      <c r="I88" t="s">
        <v>1789</v>
      </c>
    </row>
    <row r="89" spans="1:9" x14ac:dyDescent="0.2">
      <c r="A89" s="128" t="s">
        <v>1724</v>
      </c>
      <c r="B89" s="128"/>
      <c r="C89" s="128"/>
      <c r="D89" s="128"/>
      <c r="E89" s="128"/>
      <c r="F89" s="138"/>
      <c r="G89" s="128"/>
    </row>
    <row r="91" spans="1:9" x14ac:dyDescent="0.2">
      <c r="B91" t="s">
        <v>581</v>
      </c>
      <c r="C91" t="s">
        <v>1006</v>
      </c>
      <c r="D91" t="s">
        <v>1713</v>
      </c>
      <c r="E91" t="s">
        <v>1790</v>
      </c>
      <c r="G91" t="s">
        <v>1791</v>
      </c>
      <c r="H91" t="s">
        <v>1716</v>
      </c>
      <c r="I91" t="s">
        <v>1717</v>
      </c>
    </row>
    <row r="92" spans="1:9" x14ac:dyDescent="0.2">
      <c r="B92" t="s">
        <v>581</v>
      </c>
      <c r="C92" t="s">
        <v>1006</v>
      </c>
      <c r="D92" t="s">
        <v>1713</v>
      </c>
      <c r="E92" t="s">
        <v>1792</v>
      </c>
      <c r="G92" t="s">
        <v>1791</v>
      </c>
      <c r="H92" t="s">
        <v>1716</v>
      </c>
      <c r="I92" t="s">
        <v>1717</v>
      </c>
    </row>
    <row r="93" spans="1:9" x14ac:dyDescent="0.2">
      <c r="B93" t="s">
        <v>581</v>
      </c>
      <c r="C93" t="s">
        <v>1006</v>
      </c>
      <c r="D93" t="s">
        <v>1713</v>
      </c>
      <c r="E93" t="s">
        <v>1793</v>
      </c>
      <c r="G93" t="s">
        <v>1794</v>
      </c>
      <c r="H93" t="s">
        <v>1716</v>
      </c>
      <c r="I93" t="s">
        <v>1717</v>
      </c>
    </row>
    <row r="94" spans="1:9" x14ac:dyDescent="0.2">
      <c r="B94" t="s">
        <v>581</v>
      </c>
      <c r="C94" t="s">
        <v>1006</v>
      </c>
      <c r="D94" t="s">
        <v>1713</v>
      </c>
      <c r="E94" t="s">
        <v>1795</v>
      </c>
      <c r="G94" t="s">
        <v>1794</v>
      </c>
      <c r="H94" t="s">
        <v>1716</v>
      </c>
      <c r="I94" t="s">
        <v>1717</v>
      </c>
    </row>
    <row r="95" spans="1:9" x14ac:dyDescent="0.2">
      <c r="B95" t="s">
        <v>581</v>
      </c>
      <c r="C95" t="s">
        <v>1006</v>
      </c>
      <c r="D95" t="s">
        <v>1713</v>
      </c>
      <c r="E95" t="s">
        <v>1796</v>
      </c>
      <c r="G95" t="s">
        <v>1797</v>
      </c>
      <c r="H95" t="s">
        <v>1716</v>
      </c>
      <c r="I95" t="s">
        <v>1717</v>
      </c>
    </row>
    <row r="96" spans="1:9" x14ac:dyDescent="0.2">
      <c r="A96" s="128" t="s">
        <v>1724</v>
      </c>
      <c r="B96" s="128"/>
      <c r="C96" s="128"/>
      <c r="D96" s="128"/>
      <c r="E96" s="128"/>
      <c r="F96" s="138"/>
      <c r="G96" s="128"/>
    </row>
    <row r="98" spans="1:9" x14ac:dyDescent="0.2">
      <c r="B98" t="s">
        <v>793</v>
      </c>
      <c r="C98" t="s">
        <v>796</v>
      </c>
      <c r="D98" t="s">
        <v>1725</v>
      </c>
      <c r="E98" t="s">
        <v>1729</v>
      </c>
      <c r="G98" t="s">
        <v>1727</v>
      </c>
      <c r="H98" t="s">
        <v>1798</v>
      </c>
      <c r="I98" t="s">
        <v>1798</v>
      </c>
    </row>
    <row r="99" spans="1:9" x14ac:dyDescent="0.2">
      <c r="B99" t="s">
        <v>793</v>
      </c>
      <c r="C99" t="s">
        <v>796</v>
      </c>
      <c r="D99" t="s">
        <v>1731</v>
      </c>
      <c r="E99" t="s">
        <v>1732</v>
      </c>
      <c r="G99" t="s">
        <v>1727</v>
      </c>
      <c r="H99" t="s">
        <v>1728</v>
      </c>
      <c r="I99" t="s">
        <v>1728</v>
      </c>
    </row>
    <row r="100" spans="1:9" x14ac:dyDescent="0.2">
      <c r="B100" t="s">
        <v>793</v>
      </c>
      <c r="C100" t="s">
        <v>796</v>
      </c>
      <c r="D100" t="s">
        <v>1725</v>
      </c>
      <c r="E100" t="s">
        <v>1735</v>
      </c>
      <c r="G100" t="s">
        <v>1727</v>
      </c>
      <c r="H100" t="s">
        <v>1728</v>
      </c>
      <c r="I100" t="s">
        <v>1728</v>
      </c>
    </row>
    <row r="101" spans="1:9" x14ac:dyDescent="0.2">
      <c r="B101" t="s">
        <v>793</v>
      </c>
      <c r="C101" t="s">
        <v>796</v>
      </c>
      <c r="D101" t="s">
        <v>1725</v>
      </c>
      <c r="E101" t="s">
        <v>1736</v>
      </c>
      <c r="G101" t="s">
        <v>1727</v>
      </c>
      <c r="H101" t="s">
        <v>1728</v>
      </c>
      <c r="I101" t="s">
        <v>1728</v>
      </c>
    </row>
    <row r="102" spans="1:9" x14ac:dyDescent="0.2">
      <c r="B102" t="s">
        <v>793</v>
      </c>
      <c r="C102" t="s">
        <v>796</v>
      </c>
      <c r="D102" t="s">
        <v>1725</v>
      </c>
      <c r="E102" t="s">
        <v>1726</v>
      </c>
      <c r="G102" t="s">
        <v>1727</v>
      </c>
      <c r="H102" t="s">
        <v>1728</v>
      </c>
      <c r="I102" t="s">
        <v>1728</v>
      </c>
    </row>
    <row r="103" spans="1:9" x14ac:dyDescent="0.2">
      <c r="B103" t="s">
        <v>793</v>
      </c>
      <c r="C103" t="s">
        <v>796</v>
      </c>
      <c r="D103" t="s">
        <v>1725</v>
      </c>
      <c r="E103" t="s">
        <v>1733</v>
      </c>
      <c r="G103" t="s">
        <v>1727</v>
      </c>
      <c r="H103" t="s">
        <v>1728</v>
      </c>
      <c r="I103" t="s">
        <v>1728</v>
      </c>
    </row>
    <row r="104" spans="1:9" x14ac:dyDescent="0.2">
      <c r="B104" t="s">
        <v>793</v>
      </c>
      <c r="C104" t="s">
        <v>796</v>
      </c>
      <c r="D104" t="s">
        <v>1725</v>
      </c>
      <c r="E104" t="s">
        <v>1734</v>
      </c>
      <c r="G104" t="s">
        <v>1727</v>
      </c>
      <c r="H104" t="s">
        <v>1728</v>
      </c>
      <c r="I104" t="s">
        <v>1728</v>
      </c>
    </row>
    <row r="105" spans="1:9" x14ac:dyDescent="0.2">
      <c r="A105" s="128" t="s">
        <v>1724</v>
      </c>
      <c r="B105" s="128"/>
      <c r="C105" s="128"/>
      <c r="D105" s="128"/>
      <c r="E105" s="128"/>
      <c r="F105" s="138"/>
      <c r="G105" s="128"/>
    </row>
    <row r="107" spans="1:9" x14ac:dyDescent="0.2">
      <c r="B107" t="s">
        <v>605</v>
      </c>
      <c r="C107" t="s">
        <v>1085</v>
      </c>
      <c r="D107" t="s">
        <v>1713</v>
      </c>
      <c r="E107" t="s">
        <v>1799</v>
      </c>
      <c r="G107" t="s">
        <v>1800</v>
      </c>
      <c r="H107" t="s">
        <v>1716</v>
      </c>
      <c r="I107" t="s">
        <v>1717</v>
      </c>
    </row>
    <row r="108" spans="1:9" x14ac:dyDescent="0.2">
      <c r="B108" t="s">
        <v>605</v>
      </c>
      <c r="C108" t="s">
        <v>1085</v>
      </c>
      <c r="D108" t="s">
        <v>1713</v>
      </c>
      <c r="E108" t="s">
        <v>1801</v>
      </c>
      <c r="G108" t="s">
        <v>1800</v>
      </c>
      <c r="H108" t="s">
        <v>1716</v>
      </c>
      <c r="I108" t="s">
        <v>1717</v>
      </c>
    </row>
    <row r="109" spans="1:9" x14ac:dyDescent="0.2">
      <c r="B109" t="s">
        <v>605</v>
      </c>
      <c r="C109" t="s">
        <v>1085</v>
      </c>
      <c r="D109" t="s">
        <v>1713</v>
      </c>
      <c r="E109" t="s">
        <v>1802</v>
      </c>
      <c r="G109" t="s">
        <v>1803</v>
      </c>
      <c r="H109" t="s">
        <v>1716</v>
      </c>
      <c r="I109" t="s">
        <v>1717</v>
      </c>
    </row>
    <row r="110" spans="1:9" x14ac:dyDescent="0.2">
      <c r="B110" t="s">
        <v>605</v>
      </c>
      <c r="C110" t="s">
        <v>1085</v>
      </c>
      <c r="D110" t="s">
        <v>1713</v>
      </c>
      <c r="E110" t="s">
        <v>1804</v>
      </c>
      <c r="G110" t="s">
        <v>1803</v>
      </c>
      <c r="H110" t="s">
        <v>1716</v>
      </c>
      <c r="I110" t="s">
        <v>1717</v>
      </c>
    </row>
    <row r="111" spans="1:9" x14ac:dyDescent="0.2">
      <c r="B111" t="s">
        <v>605</v>
      </c>
      <c r="C111" t="s">
        <v>1085</v>
      </c>
      <c r="D111" t="s">
        <v>1713</v>
      </c>
      <c r="E111" t="s">
        <v>1805</v>
      </c>
      <c r="G111" t="s">
        <v>1806</v>
      </c>
      <c r="H111" t="s">
        <v>1716</v>
      </c>
      <c r="I111" t="s">
        <v>1717</v>
      </c>
    </row>
    <row r="112" spans="1:9" x14ac:dyDescent="0.2">
      <c r="A112" s="128" t="s">
        <v>1724</v>
      </c>
      <c r="B112" s="128"/>
      <c r="C112" s="128"/>
      <c r="D112" s="128"/>
      <c r="E112" s="128"/>
      <c r="F112" s="138"/>
      <c r="G112" s="128"/>
    </row>
    <row r="114" spans="1:9" x14ac:dyDescent="0.2">
      <c r="B114" t="s">
        <v>461</v>
      </c>
      <c r="C114" t="s">
        <v>1038</v>
      </c>
      <c r="D114" t="s">
        <v>1713</v>
      </c>
      <c r="E114" t="s">
        <v>1807</v>
      </c>
      <c r="G114" t="s">
        <v>1808</v>
      </c>
      <c r="H114" t="s">
        <v>1716</v>
      </c>
      <c r="I114" t="s">
        <v>1717</v>
      </c>
    </row>
    <row r="115" spans="1:9" x14ac:dyDescent="0.2">
      <c r="B115" t="s">
        <v>461</v>
      </c>
      <c r="C115" t="s">
        <v>1038</v>
      </c>
      <c r="D115" t="s">
        <v>1713</v>
      </c>
      <c r="E115" t="s">
        <v>1809</v>
      </c>
      <c r="G115" t="s">
        <v>1808</v>
      </c>
      <c r="H115" t="s">
        <v>1716</v>
      </c>
      <c r="I115" t="s">
        <v>1717</v>
      </c>
    </row>
    <row r="116" spans="1:9" x14ac:dyDescent="0.2">
      <c r="B116" t="s">
        <v>461</v>
      </c>
      <c r="C116" t="s">
        <v>1038</v>
      </c>
      <c r="D116" t="s">
        <v>1713</v>
      </c>
      <c r="E116" t="s">
        <v>1810</v>
      </c>
      <c r="G116" t="s">
        <v>1811</v>
      </c>
      <c r="H116" t="s">
        <v>1716</v>
      </c>
      <c r="I116" t="s">
        <v>1717</v>
      </c>
    </row>
    <row r="117" spans="1:9" x14ac:dyDescent="0.2">
      <c r="B117" t="s">
        <v>461</v>
      </c>
      <c r="C117" t="s">
        <v>1038</v>
      </c>
      <c r="D117" t="s">
        <v>1713</v>
      </c>
      <c r="E117" t="s">
        <v>1812</v>
      </c>
      <c r="G117" t="s">
        <v>1811</v>
      </c>
      <c r="H117" t="s">
        <v>1716</v>
      </c>
      <c r="I117" t="s">
        <v>1717</v>
      </c>
    </row>
    <row r="118" spans="1:9" x14ac:dyDescent="0.2">
      <c r="B118" t="s">
        <v>461</v>
      </c>
      <c r="C118" t="s">
        <v>1038</v>
      </c>
      <c r="D118" t="s">
        <v>1713</v>
      </c>
      <c r="E118" t="s">
        <v>1813</v>
      </c>
      <c r="G118" t="s">
        <v>1814</v>
      </c>
      <c r="H118" t="s">
        <v>1716</v>
      </c>
      <c r="I118" t="s">
        <v>1717</v>
      </c>
    </row>
    <row r="119" spans="1:9" x14ac:dyDescent="0.2">
      <c r="A119" s="128" t="s">
        <v>1724</v>
      </c>
      <c r="B119" s="128"/>
      <c r="C119" s="128"/>
      <c r="D119" s="128"/>
      <c r="E119" s="128"/>
      <c r="F119" s="138"/>
      <c r="G119" s="128"/>
    </row>
    <row r="121" spans="1:9" x14ac:dyDescent="0.2">
      <c r="B121" t="s">
        <v>766</v>
      </c>
      <c r="C121" t="s">
        <v>775</v>
      </c>
      <c r="D121" t="s">
        <v>1725</v>
      </c>
      <c r="E121" t="s">
        <v>1734</v>
      </c>
      <c r="G121" t="s">
        <v>1727</v>
      </c>
      <c r="H121" t="s">
        <v>1747</v>
      </c>
      <c r="I121" t="s">
        <v>1747</v>
      </c>
    </row>
    <row r="122" spans="1:9" x14ac:dyDescent="0.2">
      <c r="B122" t="s">
        <v>766</v>
      </c>
      <c r="C122" t="s">
        <v>775</v>
      </c>
      <c r="D122" t="s">
        <v>1725</v>
      </c>
      <c r="E122" t="s">
        <v>1735</v>
      </c>
      <c r="G122" t="s">
        <v>1727</v>
      </c>
      <c r="H122" t="s">
        <v>1747</v>
      </c>
      <c r="I122" t="s">
        <v>1747</v>
      </c>
    </row>
    <row r="123" spans="1:9" x14ac:dyDescent="0.2">
      <c r="B123" t="s">
        <v>766</v>
      </c>
      <c r="C123" t="s">
        <v>775</v>
      </c>
      <c r="D123" t="s">
        <v>1725</v>
      </c>
      <c r="E123" t="s">
        <v>1736</v>
      </c>
      <c r="G123" t="s">
        <v>1727</v>
      </c>
      <c r="H123" t="s">
        <v>1747</v>
      </c>
      <c r="I123" t="s">
        <v>1747</v>
      </c>
    </row>
    <row r="124" spans="1:9" x14ac:dyDescent="0.2">
      <c r="B124" t="s">
        <v>766</v>
      </c>
      <c r="C124" t="s">
        <v>775</v>
      </c>
      <c r="D124" t="s">
        <v>1731</v>
      </c>
      <c r="E124" t="s">
        <v>1732</v>
      </c>
      <c r="G124" t="s">
        <v>1727</v>
      </c>
      <c r="H124" t="s">
        <v>1747</v>
      </c>
      <c r="I124" t="s">
        <v>1747</v>
      </c>
    </row>
    <row r="125" spans="1:9" x14ac:dyDescent="0.2">
      <c r="B125" t="s">
        <v>766</v>
      </c>
      <c r="C125" t="s">
        <v>775</v>
      </c>
      <c r="D125" t="s">
        <v>1725</v>
      </c>
      <c r="E125" t="s">
        <v>1729</v>
      </c>
      <c r="G125" t="s">
        <v>1727</v>
      </c>
      <c r="H125" t="s">
        <v>1745</v>
      </c>
      <c r="I125" t="s">
        <v>1745</v>
      </c>
    </row>
    <row r="126" spans="1:9" x14ac:dyDescent="0.2">
      <c r="B126" t="s">
        <v>766</v>
      </c>
      <c r="C126" t="s">
        <v>775</v>
      </c>
      <c r="D126" t="s">
        <v>1725</v>
      </c>
      <c r="E126" t="s">
        <v>1749</v>
      </c>
      <c r="G126" t="s">
        <v>1727</v>
      </c>
      <c r="H126" t="s">
        <v>1750</v>
      </c>
      <c r="I126" t="s">
        <v>1750</v>
      </c>
    </row>
    <row r="127" spans="1:9" x14ac:dyDescent="0.2">
      <c r="B127" t="s">
        <v>766</v>
      </c>
      <c r="C127" t="s">
        <v>775</v>
      </c>
      <c r="D127" t="s">
        <v>1725</v>
      </c>
      <c r="E127" t="s">
        <v>1733</v>
      </c>
      <c r="G127" t="s">
        <v>1727</v>
      </c>
      <c r="H127" t="s">
        <v>1747</v>
      </c>
      <c r="I127" t="s">
        <v>1747</v>
      </c>
    </row>
    <row r="128" spans="1:9" x14ac:dyDescent="0.2">
      <c r="B128" t="s">
        <v>766</v>
      </c>
      <c r="C128" t="s">
        <v>775</v>
      </c>
      <c r="D128" t="s">
        <v>1725</v>
      </c>
      <c r="E128" t="s">
        <v>1726</v>
      </c>
      <c r="G128" t="s">
        <v>1727</v>
      </c>
      <c r="H128" t="s">
        <v>1747</v>
      </c>
      <c r="I128" t="s">
        <v>1747</v>
      </c>
    </row>
    <row r="129" spans="1:9" x14ac:dyDescent="0.2">
      <c r="A129" s="128" t="s">
        <v>1724</v>
      </c>
      <c r="B129" s="128"/>
      <c r="C129" s="128"/>
      <c r="D129" s="128"/>
      <c r="E129" s="128"/>
      <c r="F129" s="138"/>
      <c r="G129" s="128"/>
    </row>
    <row r="131" spans="1:9" x14ac:dyDescent="0.2">
      <c r="B131" t="s">
        <v>793</v>
      </c>
      <c r="C131" t="s">
        <v>798</v>
      </c>
      <c r="D131" t="s">
        <v>1725</v>
      </c>
      <c r="E131" t="s">
        <v>1726</v>
      </c>
      <c r="G131" t="s">
        <v>1727</v>
      </c>
      <c r="H131" t="s">
        <v>1728</v>
      </c>
      <c r="I131" t="s">
        <v>1728</v>
      </c>
    </row>
    <row r="132" spans="1:9" x14ac:dyDescent="0.2">
      <c r="B132" t="s">
        <v>793</v>
      </c>
      <c r="C132" t="s">
        <v>798</v>
      </c>
      <c r="D132" t="s">
        <v>1725</v>
      </c>
      <c r="E132" t="s">
        <v>1729</v>
      </c>
      <c r="G132" t="s">
        <v>1727</v>
      </c>
      <c r="H132" t="s">
        <v>1798</v>
      </c>
      <c r="I132" t="s">
        <v>1798</v>
      </c>
    </row>
    <row r="133" spans="1:9" x14ac:dyDescent="0.2">
      <c r="B133" t="s">
        <v>793</v>
      </c>
      <c r="C133" t="s">
        <v>798</v>
      </c>
      <c r="D133" t="s">
        <v>1731</v>
      </c>
      <c r="E133" t="s">
        <v>1732</v>
      </c>
      <c r="G133" t="s">
        <v>1727</v>
      </c>
      <c r="H133" t="s">
        <v>1728</v>
      </c>
      <c r="I133" t="s">
        <v>1728</v>
      </c>
    </row>
    <row r="134" spans="1:9" x14ac:dyDescent="0.2">
      <c r="B134" t="s">
        <v>793</v>
      </c>
      <c r="C134" t="s">
        <v>798</v>
      </c>
      <c r="D134" t="s">
        <v>1725</v>
      </c>
      <c r="E134" t="s">
        <v>1733</v>
      </c>
      <c r="G134" t="s">
        <v>1727</v>
      </c>
      <c r="H134" t="s">
        <v>1728</v>
      </c>
      <c r="I134" t="s">
        <v>1728</v>
      </c>
    </row>
    <row r="135" spans="1:9" x14ac:dyDescent="0.2">
      <c r="B135" t="s">
        <v>793</v>
      </c>
      <c r="C135" t="s">
        <v>798</v>
      </c>
      <c r="D135" t="s">
        <v>1725</v>
      </c>
      <c r="E135" t="s">
        <v>1734</v>
      </c>
      <c r="G135" t="s">
        <v>1727</v>
      </c>
      <c r="H135" t="s">
        <v>1728</v>
      </c>
      <c r="I135" t="s">
        <v>1728</v>
      </c>
    </row>
    <row r="136" spans="1:9" x14ac:dyDescent="0.2">
      <c r="B136" t="s">
        <v>793</v>
      </c>
      <c r="C136" t="s">
        <v>798</v>
      </c>
      <c r="D136" t="s">
        <v>1725</v>
      </c>
      <c r="E136" t="s">
        <v>1735</v>
      </c>
      <c r="G136" t="s">
        <v>1727</v>
      </c>
      <c r="H136" t="s">
        <v>1728</v>
      </c>
      <c r="I136" t="s">
        <v>1728</v>
      </c>
    </row>
    <row r="137" spans="1:9" x14ac:dyDescent="0.2">
      <c r="B137" t="s">
        <v>793</v>
      </c>
      <c r="C137" t="s">
        <v>798</v>
      </c>
      <c r="D137" t="s">
        <v>1725</v>
      </c>
      <c r="E137" t="s">
        <v>1736</v>
      </c>
      <c r="G137" t="s">
        <v>1727</v>
      </c>
      <c r="H137" t="s">
        <v>1728</v>
      </c>
      <c r="I137" t="s">
        <v>1728</v>
      </c>
    </row>
    <row r="138" spans="1:9" x14ac:dyDescent="0.2">
      <c r="A138" s="128" t="s">
        <v>1724</v>
      </c>
      <c r="B138" s="128"/>
      <c r="C138" s="128"/>
      <c r="D138" s="128"/>
      <c r="E138" s="128"/>
      <c r="F138" s="138"/>
      <c r="G138" s="128"/>
    </row>
    <row r="140" spans="1:9" x14ac:dyDescent="0.2">
      <c r="B140" t="s">
        <v>476</v>
      </c>
      <c r="C140" t="s">
        <v>744</v>
      </c>
      <c r="D140" t="s">
        <v>1725</v>
      </c>
      <c r="E140" t="s">
        <v>1729</v>
      </c>
      <c r="G140" t="s">
        <v>1727</v>
      </c>
      <c r="H140" t="s">
        <v>1815</v>
      </c>
      <c r="I140" t="s">
        <v>1815</v>
      </c>
    </row>
    <row r="141" spans="1:9" x14ac:dyDescent="0.2">
      <c r="B141" t="s">
        <v>476</v>
      </c>
      <c r="C141" t="s">
        <v>744</v>
      </c>
      <c r="D141" t="s">
        <v>1731</v>
      </c>
      <c r="E141" t="s">
        <v>1732</v>
      </c>
      <c r="G141" t="s">
        <v>1727</v>
      </c>
      <c r="H141" t="s">
        <v>1728</v>
      </c>
      <c r="I141" t="s">
        <v>1728</v>
      </c>
    </row>
    <row r="142" spans="1:9" x14ac:dyDescent="0.2">
      <c r="B142" t="s">
        <v>476</v>
      </c>
      <c r="C142" t="s">
        <v>744</v>
      </c>
      <c r="D142" t="s">
        <v>1725</v>
      </c>
      <c r="E142" t="s">
        <v>1735</v>
      </c>
      <c r="G142" t="s">
        <v>1727</v>
      </c>
      <c r="H142" t="s">
        <v>1728</v>
      </c>
      <c r="I142" t="s">
        <v>1728</v>
      </c>
    </row>
    <row r="143" spans="1:9" x14ac:dyDescent="0.2">
      <c r="B143" t="s">
        <v>476</v>
      </c>
      <c r="C143" t="s">
        <v>744</v>
      </c>
      <c r="D143" t="s">
        <v>1725</v>
      </c>
      <c r="E143" t="s">
        <v>1736</v>
      </c>
      <c r="G143" t="s">
        <v>1727</v>
      </c>
      <c r="H143" t="s">
        <v>1728</v>
      </c>
      <c r="I143" t="s">
        <v>1728</v>
      </c>
    </row>
    <row r="144" spans="1:9" x14ac:dyDescent="0.2">
      <c r="B144" t="s">
        <v>476</v>
      </c>
      <c r="C144" t="s">
        <v>744</v>
      </c>
      <c r="D144" t="s">
        <v>1725</v>
      </c>
      <c r="E144" t="s">
        <v>1726</v>
      </c>
      <c r="G144" t="s">
        <v>1727</v>
      </c>
      <c r="H144" t="s">
        <v>1728</v>
      </c>
      <c r="I144" t="s">
        <v>1728</v>
      </c>
    </row>
    <row r="145" spans="1:9" x14ac:dyDescent="0.2">
      <c r="B145" t="s">
        <v>476</v>
      </c>
      <c r="C145" t="s">
        <v>744</v>
      </c>
      <c r="D145" t="s">
        <v>1725</v>
      </c>
      <c r="E145" t="s">
        <v>1733</v>
      </c>
      <c r="G145" t="s">
        <v>1727</v>
      </c>
      <c r="H145" t="s">
        <v>1728</v>
      </c>
      <c r="I145" t="s">
        <v>1728</v>
      </c>
    </row>
    <row r="146" spans="1:9" x14ac:dyDescent="0.2">
      <c r="B146" t="s">
        <v>476</v>
      </c>
      <c r="C146" t="s">
        <v>744</v>
      </c>
      <c r="D146" t="s">
        <v>1725</v>
      </c>
      <c r="E146" t="s">
        <v>1734</v>
      </c>
      <c r="G146" t="s">
        <v>1727</v>
      </c>
      <c r="H146" t="s">
        <v>1728</v>
      </c>
      <c r="I146" t="s">
        <v>1728</v>
      </c>
    </row>
    <row r="147" spans="1:9" x14ac:dyDescent="0.2">
      <c r="A147" s="128" t="s">
        <v>1724</v>
      </c>
      <c r="B147" s="128"/>
      <c r="C147" s="128"/>
      <c r="D147" s="128"/>
      <c r="E147" s="128"/>
      <c r="F147" s="138"/>
      <c r="G147" s="128"/>
    </row>
    <row r="149" spans="1:9" x14ac:dyDescent="0.2">
      <c r="B149" t="s">
        <v>793</v>
      </c>
      <c r="C149" t="s">
        <v>800</v>
      </c>
      <c r="D149" t="s">
        <v>1725</v>
      </c>
      <c r="E149" t="s">
        <v>1726</v>
      </c>
      <c r="G149" t="s">
        <v>1727</v>
      </c>
      <c r="H149" t="s">
        <v>1728</v>
      </c>
      <c r="I149" t="s">
        <v>1728</v>
      </c>
    </row>
    <row r="150" spans="1:9" x14ac:dyDescent="0.2">
      <c r="B150" t="s">
        <v>793</v>
      </c>
      <c r="C150" t="s">
        <v>800</v>
      </c>
      <c r="D150" t="s">
        <v>1725</v>
      </c>
      <c r="E150" t="s">
        <v>1729</v>
      </c>
      <c r="G150" t="s">
        <v>1727</v>
      </c>
      <c r="H150" t="s">
        <v>1730</v>
      </c>
      <c r="I150" t="s">
        <v>1730</v>
      </c>
    </row>
    <row r="151" spans="1:9" x14ac:dyDescent="0.2">
      <c r="B151" t="s">
        <v>793</v>
      </c>
      <c r="C151" t="s">
        <v>800</v>
      </c>
      <c r="D151" t="s">
        <v>1731</v>
      </c>
      <c r="E151" t="s">
        <v>1732</v>
      </c>
      <c r="G151" t="s">
        <v>1727</v>
      </c>
      <c r="H151" t="s">
        <v>1728</v>
      </c>
      <c r="I151" t="s">
        <v>1728</v>
      </c>
    </row>
    <row r="152" spans="1:9" x14ac:dyDescent="0.2">
      <c r="B152" t="s">
        <v>793</v>
      </c>
      <c r="C152" t="s">
        <v>800</v>
      </c>
      <c r="D152" t="s">
        <v>1725</v>
      </c>
      <c r="E152" t="s">
        <v>1733</v>
      </c>
      <c r="G152" t="s">
        <v>1727</v>
      </c>
      <c r="H152" t="s">
        <v>1728</v>
      </c>
      <c r="I152" t="s">
        <v>1728</v>
      </c>
    </row>
    <row r="153" spans="1:9" x14ac:dyDescent="0.2">
      <c r="B153" t="s">
        <v>793</v>
      </c>
      <c r="C153" t="s">
        <v>800</v>
      </c>
      <c r="D153" t="s">
        <v>1725</v>
      </c>
      <c r="E153" t="s">
        <v>1734</v>
      </c>
      <c r="G153" t="s">
        <v>1727</v>
      </c>
      <c r="H153" t="s">
        <v>1728</v>
      </c>
      <c r="I153" t="s">
        <v>1728</v>
      </c>
    </row>
    <row r="154" spans="1:9" x14ac:dyDescent="0.2">
      <c r="B154" t="s">
        <v>793</v>
      </c>
      <c r="C154" t="s">
        <v>800</v>
      </c>
      <c r="D154" t="s">
        <v>1725</v>
      </c>
      <c r="E154" t="s">
        <v>1735</v>
      </c>
      <c r="G154" t="s">
        <v>1727</v>
      </c>
      <c r="H154" t="s">
        <v>1728</v>
      </c>
      <c r="I154" t="s">
        <v>1728</v>
      </c>
    </row>
    <row r="155" spans="1:9" x14ac:dyDescent="0.2">
      <c r="B155" t="s">
        <v>793</v>
      </c>
      <c r="C155" t="s">
        <v>800</v>
      </c>
      <c r="D155" t="s">
        <v>1725</v>
      </c>
      <c r="E155" t="s">
        <v>1736</v>
      </c>
      <c r="G155" t="s">
        <v>1727</v>
      </c>
      <c r="H155" t="s">
        <v>1728</v>
      </c>
      <c r="I155" t="s">
        <v>1728</v>
      </c>
    </row>
    <row r="156" spans="1:9" x14ac:dyDescent="0.2">
      <c r="A156" s="128" t="s">
        <v>1724</v>
      </c>
      <c r="B156" s="128"/>
      <c r="C156" s="128"/>
      <c r="D156" s="128"/>
      <c r="E156" s="128"/>
      <c r="F156" s="138"/>
      <c r="G156" s="128"/>
    </row>
    <row r="158" spans="1:9" x14ac:dyDescent="0.2">
      <c r="B158" t="s">
        <v>476</v>
      </c>
      <c r="C158" t="s">
        <v>746</v>
      </c>
      <c r="D158" t="s">
        <v>1725</v>
      </c>
      <c r="E158" t="s">
        <v>1726</v>
      </c>
      <c r="G158" t="s">
        <v>1727</v>
      </c>
      <c r="H158" t="s">
        <v>1728</v>
      </c>
      <c r="I158" t="s">
        <v>1728</v>
      </c>
    </row>
    <row r="159" spans="1:9" x14ac:dyDescent="0.2">
      <c r="B159" t="s">
        <v>476</v>
      </c>
      <c r="C159" t="s">
        <v>746</v>
      </c>
      <c r="D159" t="s">
        <v>1731</v>
      </c>
      <c r="E159" t="s">
        <v>1732</v>
      </c>
      <c r="G159" t="s">
        <v>1727</v>
      </c>
      <c r="H159" t="s">
        <v>1728</v>
      </c>
      <c r="I159" t="s">
        <v>1728</v>
      </c>
    </row>
    <row r="160" spans="1:9" x14ac:dyDescent="0.2">
      <c r="B160" t="s">
        <v>476</v>
      </c>
      <c r="C160" t="s">
        <v>746</v>
      </c>
      <c r="D160" t="s">
        <v>1725</v>
      </c>
      <c r="E160" t="s">
        <v>1733</v>
      </c>
      <c r="G160" t="s">
        <v>1727</v>
      </c>
      <c r="H160" t="s">
        <v>1728</v>
      </c>
      <c r="I160" t="s">
        <v>1728</v>
      </c>
    </row>
    <row r="161" spans="1:9" x14ac:dyDescent="0.2">
      <c r="B161" t="s">
        <v>476</v>
      </c>
      <c r="C161" t="s">
        <v>746</v>
      </c>
      <c r="D161" t="s">
        <v>1725</v>
      </c>
      <c r="E161" t="s">
        <v>1729</v>
      </c>
      <c r="G161" t="s">
        <v>1727</v>
      </c>
      <c r="H161" t="s">
        <v>1816</v>
      </c>
      <c r="I161" t="s">
        <v>1816</v>
      </c>
    </row>
    <row r="162" spans="1:9" x14ac:dyDescent="0.2">
      <c r="B162" t="s">
        <v>476</v>
      </c>
      <c r="C162" t="s">
        <v>746</v>
      </c>
      <c r="D162" t="s">
        <v>1725</v>
      </c>
      <c r="E162" t="s">
        <v>1734</v>
      </c>
      <c r="G162" t="s">
        <v>1727</v>
      </c>
      <c r="H162" t="s">
        <v>1728</v>
      </c>
      <c r="I162" t="s">
        <v>1728</v>
      </c>
    </row>
    <row r="163" spans="1:9" x14ac:dyDescent="0.2">
      <c r="B163" t="s">
        <v>476</v>
      </c>
      <c r="C163" t="s">
        <v>746</v>
      </c>
      <c r="D163" t="s">
        <v>1725</v>
      </c>
      <c r="E163" t="s">
        <v>1735</v>
      </c>
      <c r="G163" t="s">
        <v>1727</v>
      </c>
      <c r="H163" t="s">
        <v>1728</v>
      </c>
      <c r="I163" t="s">
        <v>1728</v>
      </c>
    </row>
    <row r="164" spans="1:9" x14ac:dyDescent="0.2">
      <c r="B164" t="s">
        <v>476</v>
      </c>
      <c r="C164" t="s">
        <v>746</v>
      </c>
      <c r="D164" t="s">
        <v>1725</v>
      </c>
      <c r="E164" t="s">
        <v>1736</v>
      </c>
      <c r="G164" t="s">
        <v>1727</v>
      </c>
      <c r="H164" t="s">
        <v>1728</v>
      </c>
      <c r="I164" t="s">
        <v>1728</v>
      </c>
    </row>
    <row r="165" spans="1:9" x14ac:dyDescent="0.2">
      <c r="A165" s="128" t="s">
        <v>1724</v>
      </c>
      <c r="B165" s="128"/>
      <c r="C165" s="128"/>
      <c r="D165" s="128"/>
      <c r="E165" s="128"/>
      <c r="F165" s="138"/>
      <c r="G165" s="128"/>
    </row>
    <row r="167" spans="1:9" x14ac:dyDescent="0.2">
      <c r="B167" t="s">
        <v>793</v>
      </c>
      <c r="C167" t="s">
        <v>802</v>
      </c>
      <c r="D167" t="s">
        <v>1725</v>
      </c>
      <c r="E167" t="s">
        <v>1726</v>
      </c>
      <c r="G167" t="s">
        <v>1727</v>
      </c>
      <c r="H167" t="s">
        <v>1728</v>
      </c>
      <c r="I167" t="s">
        <v>1728</v>
      </c>
    </row>
    <row r="168" spans="1:9" x14ac:dyDescent="0.2">
      <c r="B168" t="s">
        <v>793</v>
      </c>
      <c r="C168" t="s">
        <v>802</v>
      </c>
      <c r="D168" t="s">
        <v>1731</v>
      </c>
      <c r="E168" t="s">
        <v>1732</v>
      </c>
      <c r="G168" t="s">
        <v>1727</v>
      </c>
      <c r="H168" t="s">
        <v>1728</v>
      </c>
      <c r="I168" t="s">
        <v>1728</v>
      </c>
    </row>
    <row r="169" spans="1:9" x14ac:dyDescent="0.2">
      <c r="B169" t="s">
        <v>793</v>
      </c>
      <c r="C169" t="s">
        <v>802</v>
      </c>
      <c r="D169" t="s">
        <v>1725</v>
      </c>
      <c r="E169" t="s">
        <v>1733</v>
      </c>
      <c r="G169" t="s">
        <v>1727</v>
      </c>
      <c r="H169" t="s">
        <v>1728</v>
      </c>
      <c r="I169" t="s">
        <v>1728</v>
      </c>
    </row>
    <row r="170" spans="1:9" x14ac:dyDescent="0.2">
      <c r="B170" t="s">
        <v>793</v>
      </c>
      <c r="C170" t="s">
        <v>802</v>
      </c>
      <c r="D170" t="s">
        <v>1725</v>
      </c>
      <c r="E170" t="s">
        <v>1735</v>
      </c>
      <c r="G170" t="s">
        <v>1727</v>
      </c>
      <c r="H170" t="s">
        <v>1728</v>
      </c>
      <c r="I170" t="s">
        <v>1728</v>
      </c>
    </row>
    <row r="171" spans="1:9" x14ac:dyDescent="0.2">
      <c r="B171" t="s">
        <v>793</v>
      </c>
      <c r="C171" t="s">
        <v>802</v>
      </c>
      <c r="D171" t="s">
        <v>1725</v>
      </c>
      <c r="E171" t="s">
        <v>1734</v>
      </c>
      <c r="G171" t="s">
        <v>1727</v>
      </c>
      <c r="H171" t="s">
        <v>1728</v>
      </c>
      <c r="I171" t="s">
        <v>1728</v>
      </c>
    </row>
    <row r="172" spans="1:9" x14ac:dyDescent="0.2">
      <c r="B172" t="s">
        <v>793</v>
      </c>
      <c r="C172" t="s">
        <v>802</v>
      </c>
      <c r="D172" t="s">
        <v>1725</v>
      </c>
      <c r="E172" t="s">
        <v>1736</v>
      </c>
      <c r="G172" t="s">
        <v>1727</v>
      </c>
      <c r="H172" t="s">
        <v>1728</v>
      </c>
      <c r="I172" t="s">
        <v>1728</v>
      </c>
    </row>
    <row r="173" spans="1:9" x14ac:dyDescent="0.2">
      <c r="B173" t="s">
        <v>793</v>
      </c>
      <c r="C173" t="s">
        <v>802</v>
      </c>
      <c r="D173" t="s">
        <v>1725</v>
      </c>
      <c r="E173" t="s">
        <v>1729</v>
      </c>
      <c r="G173" t="s">
        <v>1727</v>
      </c>
      <c r="H173" t="s">
        <v>1789</v>
      </c>
      <c r="I173" t="s">
        <v>1789</v>
      </c>
    </row>
    <row r="174" spans="1:9" x14ac:dyDescent="0.2">
      <c r="A174" s="128" t="s">
        <v>1724</v>
      </c>
      <c r="B174" s="128"/>
      <c r="C174" s="128"/>
      <c r="D174" s="128"/>
      <c r="E174" s="128"/>
      <c r="F174" s="138"/>
      <c r="G174" s="128"/>
    </row>
    <row r="176" spans="1:9" x14ac:dyDescent="0.2">
      <c r="B176" t="s">
        <v>476</v>
      </c>
      <c r="C176" t="s">
        <v>748</v>
      </c>
      <c r="D176" t="s">
        <v>1731</v>
      </c>
      <c r="E176" t="s">
        <v>1732</v>
      </c>
      <c r="G176" t="s">
        <v>1727</v>
      </c>
      <c r="H176" t="s">
        <v>1728</v>
      </c>
      <c r="I176" t="s">
        <v>1728</v>
      </c>
    </row>
    <row r="177" spans="1:9" x14ac:dyDescent="0.2">
      <c r="B177" t="s">
        <v>476</v>
      </c>
      <c r="C177" t="s">
        <v>748</v>
      </c>
      <c r="D177" t="s">
        <v>1725</v>
      </c>
      <c r="E177" t="s">
        <v>1733</v>
      </c>
      <c r="G177" t="s">
        <v>1727</v>
      </c>
      <c r="H177" t="s">
        <v>1728</v>
      </c>
      <c r="I177" t="s">
        <v>1728</v>
      </c>
    </row>
    <row r="178" spans="1:9" x14ac:dyDescent="0.2">
      <c r="B178" t="s">
        <v>476</v>
      </c>
      <c r="C178" t="s">
        <v>748</v>
      </c>
      <c r="D178" t="s">
        <v>1725</v>
      </c>
      <c r="E178" t="s">
        <v>1726</v>
      </c>
      <c r="G178" t="s">
        <v>1727</v>
      </c>
      <c r="H178" t="s">
        <v>1728</v>
      </c>
      <c r="I178" t="s">
        <v>1728</v>
      </c>
    </row>
    <row r="179" spans="1:9" x14ac:dyDescent="0.2">
      <c r="B179" t="s">
        <v>476</v>
      </c>
      <c r="C179" t="s">
        <v>748</v>
      </c>
      <c r="D179" t="s">
        <v>1725</v>
      </c>
      <c r="E179" t="s">
        <v>1734</v>
      </c>
      <c r="G179" t="s">
        <v>1727</v>
      </c>
      <c r="H179" t="s">
        <v>1728</v>
      </c>
      <c r="I179" t="s">
        <v>1728</v>
      </c>
    </row>
    <row r="180" spans="1:9" x14ac:dyDescent="0.2">
      <c r="B180" t="s">
        <v>476</v>
      </c>
      <c r="C180" t="s">
        <v>748</v>
      </c>
      <c r="D180" t="s">
        <v>1725</v>
      </c>
      <c r="E180" t="s">
        <v>1735</v>
      </c>
      <c r="G180" t="s">
        <v>1727</v>
      </c>
      <c r="H180" t="s">
        <v>1728</v>
      </c>
      <c r="I180" t="s">
        <v>1728</v>
      </c>
    </row>
    <row r="181" spans="1:9" x14ac:dyDescent="0.2">
      <c r="B181" t="s">
        <v>476</v>
      </c>
      <c r="C181" t="s">
        <v>748</v>
      </c>
      <c r="D181" t="s">
        <v>1725</v>
      </c>
      <c r="E181" t="s">
        <v>1736</v>
      </c>
      <c r="G181" t="s">
        <v>1727</v>
      </c>
      <c r="H181" t="s">
        <v>1728</v>
      </c>
      <c r="I181" t="s">
        <v>1728</v>
      </c>
    </row>
    <row r="182" spans="1:9" x14ac:dyDescent="0.2">
      <c r="B182" t="s">
        <v>476</v>
      </c>
      <c r="C182" t="s">
        <v>748</v>
      </c>
      <c r="D182" t="s">
        <v>1725</v>
      </c>
      <c r="E182" t="s">
        <v>1729</v>
      </c>
      <c r="G182" t="s">
        <v>1727</v>
      </c>
      <c r="H182" t="s">
        <v>1789</v>
      </c>
      <c r="I182" t="s">
        <v>1789</v>
      </c>
    </row>
    <row r="183" spans="1:9" x14ac:dyDescent="0.2">
      <c r="A183" s="128" t="s">
        <v>1724</v>
      </c>
      <c r="B183" s="128"/>
      <c r="C183" s="128"/>
      <c r="D183" s="128"/>
      <c r="E183" s="128"/>
      <c r="F183" s="138"/>
      <c r="G183" s="128"/>
    </row>
    <row r="185" spans="1:9" x14ac:dyDescent="0.2">
      <c r="B185" t="s">
        <v>793</v>
      </c>
      <c r="C185" t="s">
        <v>804</v>
      </c>
      <c r="D185" t="s">
        <v>1725</v>
      </c>
      <c r="E185" t="s">
        <v>1726</v>
      </c>
      <c r="G185" t="s">
        <v>1727</v>
      </c>
      <c r="H185" t="s">
        <v>1728</v>
      </c>
      <c r="I185" t="s">
        <v>1728</v>
      </c>
    </row>
    <row r="186" spans="1:9" x14ac:dyDescent="0.2">
      <c r="B186" t="s">
        <v>793</v>
      </c>
      <c r="C186" t="s">
        <v>804</v>
      </c>
      <c r="D186" t="s">
        <v>1731</v>
      </c>
      <c r="E186" t="s">
        <v>1732</v>
      </c>
      <c r="G186" t="s">
        <v>1727</v>
      </c>
      <c r="H186" t="s">
        <v>1728</v>
      </c>
      <c r="I186" t="s">
        <v>1728</v>
      </c>
    </row>
    <row r="187" spans="1:9" x14ac:dyDescent="0.2">
      <c r="B187" t="s">
        <v>793</v>
      </c>
      <c r="C187" t="s">
        <v>804</v>
      </c>
      <c r="D187" t="s">
        <v>1725</v>
      </c>
      <c r="E187" t="s">
        <v>1733</v>
      </c>
      <c r="G187" t="s">
        <v>1727</v>
      </c>
      <c r="H187" t="s">
        <v>1728</v>
      </c>
      <c r="I187" t="s">
        <v>1728</v>
      </c>
    </row>
    <row r="188" spans="1:9" x14ac:dyDescent="0.2">
      <c r="B188" t="s">
        <v>793</v>
      </c>
      <c r="C188" t="s">
        <v>804</v>
      </c>
      <c r="D188" t="s">
        <v>1725</v>
      </c>
      <c r="E188" t="s">
        <v>1734</v>
      </c>
      <c r="G188" t="s">
        <v>1727</v>
      </c>
      <c r="H188" t="s">
        <v>1728</v>
      </c>
      <c r="I188" t="s">
        <v>1728</v>
      </c>
    </row>
    <row r="189" spans="1:9" x14ac:dyDescent="0.2">
      <c r="B189" t="s">
        <v>793</v>
      </c>
      <c r="C189" t="s">
        <v>804</v>
      </c>
      <c r="D189" t="s">
        <v>1725</v>
      </c>
      <c r="E189" t="s">
        <v>1735</v>
      </c>
      <c r="G189" t="s">
        <v>1727</v>
      </c>
      <c r="H189" t="s">
        <v>1728</v>
      </c>
      <c r="I189" t="s">
        <v>1728</v>
      </c>
    </row>
    <row r="190" spans="1:9" x14ac:dyDescent="0.2">
      <c r="B190" t="s">
        <v>793</v>
      </c>
      <c r="C190" t="s">
        <v>804</v>
      </c>
      <c r="D190" t="s">
        <v>1725</v>
      </c>
      <c r="E190" t="s">
        <v>1736</v>
      </c>
      <c r="G190" t="s">
        <v>1727</v>
      </c>
      <c r="H190" t="s">
        <v>1728</v>
      </c>
      <c r="I190" t="s">
        <v>1728</v>
      </c>
    </row>
    <row r="191" spans="1:9" x14ac:dyDescent="0.2">
      <c r="B191" t="s">
        <v>793</v>
      </c>
      <c r="C191" t="s">
        <v>804</v>
      </c>
      <c r="D191" t="s">
        <v>1725</v>
      </c>
      <c r="E191" t="s">
        <v>1729</v>
      </c>
      <c r="G191" t="s">
        <v>1727</v>
      </c>
      <c r="H191" t="s">
        <v>1817</v>
      </c>
      <c r="I191" t="s">
        <v>1817</v>
      </c>
    </row>
    <row r="192" spans="1:9" x14ac:dyDescent="0.2">
      <c r="A192" s="128" t="s">
        <v>1724</v>
      </c>
      <c r="B192" s="128"/>
      <c r="C192" s="128"/>
      <c r="D192" s="128"/>
      <c r="E192" s="128"/>
      <c r="F192" s="138"/>
      <c r="G192" s="128"/>
    </row>
    <row r="194" spans="1:9" x14ac:dyDescent="0.2">
      <c r="B194" t="s">
        <v>467</v>
      </c>
      <c r="C194" t="s">
        <v>1046</v>
      </c>
      <c r="D194" t="s">
        <v>1713</v>
      </c>
      <c r="E194" t="s">
        <v>1818</v>
      </c>
      <c r="G194" t="s">
        <v>1819</v>
      </c>
      <c r="H194" t="s">
        <v>1716</v>
      </c>
      <c r="I194" t="s">
        <v>1717</v>
      </c>
    </row>
    <row r="195" spans="1:9" x14ac:dyDescent="0.2">
      <c r="B195" t="s">
        <v>467</v>
      </c>
      <c r="C195" t="s">
        <v>1046</v>
      </c>
      <c r="D195" t="s">
        <v>1713</v>
      </c>
      <c r="E195" t="s">
        <v>1820</v>
      </c>
      <c r="G195" t="s">
        <v>1819</v>
      </c>
      <c r="H195" t="s">
        <v>1716</v>
      </c>
      <c r="I195" t="s">
        <v>1717</v>
      </c>
    </row>
    <row r="196" spans="1:9" x14ac:dyDescent="0.2">
      <c r="B196" t="s">
        <v>467</v>
      </c>
      <c r="C196" t="s">
        <v>1046</v>
      </c>
      <c r="D196" t="s">
        <v>1713</v>
      </c>
      <c r="E196" t="s">
        <v>1821</v>
      </c>
      <c r="G196" t="s">
        <v>1822</v>
      </c>
      <c r="H196" t="s">
        <v>1716</v>
      </c>
      <c r="I196" t="s">
        <v>1717</v>
      </c>
    </row>
    <row r="197" spans="1:9" x14ac:dyDescent="0.2">
      <c r="B197" t="s">
        <v>467</v>
      </c>
      <c r="C197" t="s">
        <v>1046</v>
      </c>
      <c r="D197" t="s">
        <v>1713</v>
      </c>
      <c r="E197" t="s">
        <v>1823</v>
      </c>
      <c r="G197" t="s">
        <v>1822</v>
      </c>
      <c r="H197" t="s">
        <v>1716</v>
      </c>
      <c r="I197" t="s">
        <v>1717</v>
      </c>
    </row>
    <row r="198" spans="1:9" x14ac:dyDescent="0.2">
      <c r="B198" t="s">
        <v>467</v>
      </c>
      <c r="C198" t="s">
        <v>1046</v>
      </c>
      <c r="D198" t="s">
        <v>1713</v>
      </c>
      <c r="E198" t="s">
        <v>1824</v>
      </c>
      <c r="G198" t="s">
        <v>1825</v>
      </c>
      <c r="H198" t="s">
        <v>1716</v>
      </c>
      <c r="I198" t="s">
        <v>1717</v>
      </c>
    </row>
    <row r="199" spans="1:9" x14ac:dyDescent="0.2">
      <c r="A199" s="128" t="s">
        <v>1724</v>
      </c>
      <c r="B199" s="128"/>
      <c r="C199" s="128"/>
      <c r="D199" s="128"/>
      <c r="E199" s="128"/>
      <c r="F199" s="138"/>
      <c r="G199" s="128"/>
    </row>
    <row r="201" spans="1:9" x14ac:dyDescent="0.2">
      <c r="B201" t="s">
        <v>793</v>
      </c>
      <c r="C201" t="s">
        <v>806</v>
      </c>
      <c r="D201" t="s">
        <v>1725</v>
      </c>
      <c r="E201" t="s">
        <v>1726</v>
      </c>
      <c r="G201" t="s">
        <v>1727</v>
      </c>
      <c r="H201" t="s">
        <v>1728</v>
      </c>
      <c r="I201" t="s">
        <v>1728</v>
      </c>
    </row>
    <row r="202" spans="1:9" x14ac:dyDescent="0.2">
      <c r="B202" t="s">
        <v>793</v>
      </c>
      <c r="C202" t="s">
        <v>806</v>
      </c>
      <c r="D202" t="s">
        <v>1725</v>
      </c>
      <c r="E202" t="s">
        <v>1729</v>
      </c>
      <c r="G202" t="s">
        <v>1727</v>
      </c>
      <c r="H202" t="s">
        <v>1789</v>
      </c>
      <c r="I202" t="s">
        <v>1789</v>
      </c>
    </row>
    <row r="203" spans="1:9" x14ac:dyDescent="0.2">
      <c r="B203" t="s">
        <v>793</v>
      </c>
      <c r="C203" t="s">
        <v>806</v>
      </c>
      <c r="D203" t="s">
        <v>1731</v>
      </c>
      <c r="E203" t="s">
        <v>1732</v>
      </c>
      <c r="G203" t="s">
        <v>1727</v>
      </c>
      <c r="H203" t="s">
        <v>1728</v>
      </c>
      <c r="I203" t="s">
        <v>1728</v>
      </c>
    </row>
    <row r="204" spans="1:9" x14ac:dyDescent="0.2">
      <c r="B204" t="s">
        <v>793</v>
      </c>
      <c r="C204" t="s">
        <v>806</v>
      </c>
      <c r="D204" t="s">
        <v>1725</v>
      </c>
      <c r="E204" t="s">
        <v>1733</v>
      </c>
      <c r="G204" t="s">
        <v>1727</v>
      </c>
      <c r="H204" t="s">
        <v>1728</v>
      </c>
      <c r="I204" t="s">
        <v>1728</v>
      </c>
    </row>
    <row r="205" spans="1:9" x14ac:dyDescent="0.2">
      <c r="B205" t="s">
        <v>793</v>
      </c>
      <c r="C205" t="s">
        <v>806</v>
      </c>
      <c r="D205" t="s">
        <v>1725</v>
      </c>
      <c r="E205" t="s">
        <v>1734</v>
      </c>
      <c r="G205" t="s">
        <v>1727</v>
      </c>
      <c r="H205" t="s">
        <v>1728</v>
      </c>
      <c r="I205" t="s">
        <v>1728</v>
      </c>
    </row>
    <row r="206" spans="1:9" x14ac:dyDescent="0.2">
      <c r="B206" t="s">
        <v>793</v>
      </c>
      <c r="C206" t="s">
        <v>806</v>
      </c>
      <c r="D206" t="s">
        <v>1725</v>
      </c>
      <c r="E206" t="s">
        <v>1735</v>
      </c>
      <c r="G206" t="s">
        <v>1727</v>
      </c>
      <c r="H206" t="s">
        <v>1728</v>
      </c>
      <c r="I206" t="s">
        <v>1728</v>
      </c>
    </row>
    <row r="207" spans="1:9" x14ac:dyDescent="0.2">
      <c r="B207" t="s">
        <v>793</v>
      </c>
      <c r="C207" t="s">
        <v>806</v>
      </c>
      <c r="D207" t="s">
        <v>1725</v>
      </c>
      <c r="E207" t="s">
        <v>1736</v>
      </c>
      <c r="G207" t="s">
        <v>1727</v>
      </c>
      <c r="H207" t="s">
        <v>1728</v>
      </c>
      <c r="I207" t="s">
        <v>1728</v>
      </c>
    </row>
    <row r="208" spans="1:9" x14ac:dyDescent="0.2">
      <c r="A208" s="128" t="s">
        <v>1724</v>
      </c>
      <c r="B208" s="128"/>
      <c r="C208" s="128"/>
      <c r="D208" s="128"/>
      <c r="E208" s="128"/>
      <c r="F208" s="138"/>
      <c r="G208" s="128"/>
    </row>
    <row r="210" spans="1:9" x14ac:dyDescent="0.2">
      <c r="B210" t="s">
        <v>514</v>
      </c>
      <c r="C210" t="s">
        <v>924</v>
      </c>
      <c r="D210" t="s">
        <v>1713</v>
      </c>
      <c r="E210" t="s">
        <v>1826</v>
      </c>
      <c r="G210" t="s">
        <v>1827</v>
      </c>
      <c r="H210" t="s">
        <v>1716</v>
      </c>
      <c r="I210" t="s">
        <v>1717</v>
      </c>
    </row>
    <row r="211" spans="1:9" x14ac:dyDescent="0.2">
      <c r="B211" t="s">
        <v>514</v>
      </c>
      <c r="C211" t="s">
        <v>924</v>
      </c>
      <c r="D211" t="s">
        <v>1713</v>
      </c>
      <c r="E211" t="s">
        <v>1828</v>
      </c>
      <c r="G211" t="s">
        <v>1827</v>
      </c>
      <c r="H211" t="s">
        <v>1716</v>
      </c>
      <c r="I211" t="s">
        <v>1717</v>
      </c>
    </row>
    <row r="212" spans="1:9" x14ac:dyDescent="0.2">
      <c r="B212" t="s">
        <v>514</v>
      </c>
      <c r="C212" t="s">
        <v>924</v>
      </c>
      <c r="D212" t="s">
        <v>1713</v>
      </c>
      <c r="E212" t="s">
        <v>1829</v>
      </c>
      <c r="G212" t="s">
        <v>1830</v>
      </c>
      <c r="H212" t="s">
        <v>1716</v>
      </c>
      <c r="I212" t="s">
        <v>1717</v>
      </c>
    </row>
    <row r="213" spans="1:9" x14ac:dyDescent="0.2">
      <c r="B213" t="s">
        <v>514</v>
      </c>
      <c r="C213" t="s">
        <v>924</v>
      </c>
      <c r="D213" t="s">
        <v>1713</v>
      </c>
      <c r="E213" t="s">
        <v>1831</v>
      </c>
      <c r="G213" t="s">
        <v>1830</v>
      </c>
      <c r="H213" t="s">
        <v>1716</v>
      </c>
      <c r="I213" t="s">
        <v>1717</v>
      </c>
    </row>
    <row r="214" spans="1:9" x14ac:dyDescent="0.2">
      <c r="B214" t="s">
        <v>514</v>
      </c>
      <c r="C214" t="s">
        <v>924</v>
      </c>
      <c r="D214" t="s">
        <v>1713</v>
      </c>
      <c r="E214" t="s">
        <v>1832</v>
      </c>
      <c r="G214" t="s">
        <v>1833</v>
      </c>
      <c r="H214" t="s">
        <v>1716</v>
      </c>
      <c r="I214" t="s">
        <v>1717</v>
      </c>
    </row>
    <row r="215" spans="1:9" x14ac:dyDescent="0.2">
      <c r="A215" s="128" t="s">
        <v>1724</v>
      </c>
      <c r="B215" s="128"/>
      <c r="C215" s="128"/>
      <c r="D215" s="128"/>
      <c r="E215" s="128"/>
      <c r="F215" s="138"/>
      <c r="G215" s="128"/>
    </row>
    <row r="217" spans="1:9" x14ac:dyDescent="0.2">
      <c r="B217" t="s">
        <v>1168</v>
      </c>
      <c r="C217" t="s">
        <v>1169</v>
      </c>
      <c r="D217" t="s">
        <v>1713</v>
      </c>
      <c r="E217" t="s">
        <v>1834</v>
      </c>
      <c r="G217" t="s">
        <v>1835</v>
      </c>
      <c r="H217" t="s">
        <v>1716</v>
      </c>
      <c r="I217" t="s">
        <v>1717</v>
      </c>
    </row>
    <row r="218" spans="1:9" x14ac:dyDescent="0.2">
      <c r="B218" t="s">
        <v>1168</v>
      </c>
      <c r="C218" t="s">
        <v>1169</v>
      </c>
      <c r="D218" t="s">
        <v>1713</v>
      </c>
      <c r="E218" t="s">
        <v>1836</v>
      </c>
      <c r="G218" t="s">
        <v>1835</v>
      </c>
      <c r="H218" t="s">
        <v>1716</v>
      </c>
      <c r="I218" t="s">
        <v>1717</v>
      </c>
    </row>
    <row r="219" spans="1:9" x14ac:dyDescent="0.2">
      <c r="B219" t="s">
        <v>1168</v>
      </c>
      <c r="C219" t="s">
        <v>1169</v>
      </c>
      <c r="D219" t="s">
        <v>1713</v>
      </c>
      <c r="E219" t="s">
        <v>1837</v>
      </c>
      <c r="G219" t="s">
        <v>1838</v>
      </c>
      <c r="H219" t="s">
        <v>1716</v>
      </c>
      <c r="I219" t="s">
        <v>1717</v>
      </c>
    </row>
    <row r="220" spans="1:9" x14ac:dyDescent="0.2">
      <c r="B220" t="s">
        <v>1168</v>
      </c>
      <c r="C220" t="s">
        <v>1169</v>
      </c>
      <c r="D220" t="s">
        <v>1713</v>
      </c>
      <c r="E220" t="s">
        <v>1839</v>
      </c>
      <c r="G220" t="s">
        <v>1838</v>
      </c>
      <c r="H220" t="s">
        <v>1716</v>
      </c>
      <c r="I220" t="s">
        <v>1717</v>
      </c>
    </row>
    <row r="221" spans="1:9" x14ac:dyDescent="0.2">
      <c r="B221" t="s">
        <v>1168</v>
      </c>
      <c r="C221" t="s">
        <v>1169</v>
      </c>
      <c r="D221" t="s">
        <v>1713</v>
      </c>
      <c r="E221" t="s">
        <v>1840</v>
      </c>
      <c r="G221" t="s">
        <v>1841</v>
      </c>
      <c r="H221" t="s">
        <v>1716</v>
      </c>
      <c r="I221" t="s">
        <v>1717</v>
      </c>
    </row>
    <row r="222" spans="1:9" x14ac:dyDescent="0.2">
      <c r="A222" s="128" t="s">
        <v>1724</v>
      </c>
      <c r="B222" s="128"/>
      <c r="C222" s="128"/>
      <c r="D222" s="128"/>
      <c r="E222" s="128"/>
      <c r="F222" s="138"/>
      <c r="G222" s="128"/>
    </row>
    <row r="224" spans="1:9" x14ac:dyDescent="0.2">
      <c r="B224" t="s">
        <v>476</v>
      </c>
      <c r="C224" t="s">
        <v>735</v>
      </c>
      <c r="D224" t="s">
        <v>1725</v>
      </c>
      <c r="E224" t="s">
        <v>1726</v>
      </c>
      <c r="G224" t="s">
        <v>1727</v>
      </c>
      <c r="H224" t="s">
        <v>1728</v>
      </c>
      <c r="I224" t="s">
        <v>1728</v>
      </c>
    </row>
    <row r="225" spans="1:9" x14ac:dyDescent="0.2">
      <c r="B225" t="s">
        <v>476</v>
      </c>
      <c r="C225" t="s">
        <v>735</v>
      </c>
      <c r="D225" t="s">
        <v>1725</v>
      </c>
      <c r="E225" t="s">
        <v>1729</v>
      </c>
      <c r="G225" t="s">
        <v>1727</v>
      </c>
      <c r="H225" t="s">
        <v>1789</v>
      </c>
      <c r="I225" t="s">
        <v>1789</v>
      </c>
    </row>
    <row r="226" spans="1:9" x14ac:dyDescent="0.2">
      <c r="B226" t="s">
        <v>476</v>
      </c>
      <c r="C226" t="s">
        <v>735</v>
      </c>
      <c r="D226" t="s">
        <v>1731</v>
      </c>
      <c r="E226" t="s">
        <v>1732</v>
      </c>
      <c r="G226" t="s">
        <v>1727</v>
      </c>
      <c r="H226" t="s">
        <v>1728</v>
      </c>
      <c r="I226" t="s">
        <v>1728</v>
      </c>
    </row>
    <row r="227" spans="1:9" x14ac:dyDescent="0.2">
      <c r="B227" t="s">
        <v>476</v>
      </c>
      <c r="C227" t="s">
        <v>735</v>
      </c>
      <c r="D227" t="s">
        <v>1725</v>
      </c>
      <c r="E227" t="s">
        <v>1733</v>
      </c>
      <c r="G227" t="s">
        <v>1727</v>
      </c>
      <c r="H227" t="s">
        <v>1728</v>
      </c>
      <c r="I227" t="s">
        <v>1728</v>
      </c>
    </row>
    <row r="228" spans="1:9" x14ac:dyDescent="0.2">
      <c r="B228" t="s">
        <v>476</v>
      </c>
      <c r="C228" t="s">
        <v>735</v>
      </c>
      <c r="D228" t="s">
        <v>1725</v>
      </c>
      <c r="E228" t="s">
        <v>1734</v>
      </c>
      <c r="G228" t="s">
        <v>1727</v>
      </c>
      <c r="H228" t="s">
        <v>1728</v>
      </c>
      <c r="I228" t="s">
        <v>1728</v>
      </c>
    </row>
    <row r="229" spans="1:9" x14ac:dyDescent="0.2">
      <c r="B229" t="s">
        <v>476</v>
      </c>
      <c r="C229" t="s">
        <v>735</v>
      </c>
      <c r="D229" t="s">
        <v>1725</v>
      </c>
      <c r="E229" t="s">
        <v>1735</v>
      </c>
      <c r="G229" t="s">
        <v>1727</v>
      </c>
      <c r="H229" t="s">
        <v>1728</v>
      </c>
      <c r="I229" t="s">
        <v>1728</v>
      </c>
    </row>
    <row r="230" spans="1:9" x14ac:dyDescent="0.2">
      <c r="B230" t="s">
        <v>476</v>
      </c>
      <c r="C230" t="s">
        <v>735</v>
      </c>
      <c r="D230" t="s">
        <v>1725</v>
      </c>
      <c r="E230" t="s">
        <v>1736</v>
      </c>
      <c r="G230" t="s">
        <v>1727</v>
      </c>
      <c r="H230" t="s">
        <v>1728</v>
      </c>
      <c r="I230" t="s">
        <v>1728</v>
      </c>
    </row>
    <row r="231" spans="1:9" x14ac:dyDescent="0.2">
      <c r="A231" s="128" t="s">
        <v>1724</v>
      </c>
      <c r="B231" s="128"/>
      <c r="C231" s="128"/>
      <c r="D231" s="128"/>
      <c r="E231" s="128"/>
      <c r="F231" s="138"/>
      <c r="G231" s="128"/>
    </row>
    <row r="233" spans="1:9" x14ac:dyDescent="0.2">
      <c r="B233" t="s">
        <v>476</v>
      </c>
      <c r="C233" t="s">
        <v>740</v>
      </c>
      <c r="D233" t="s">
        <v>1725</v>
      </c>
      <c r="E233" t="s">
        <v>1726</v>
      </c>
      <c r="G233" t="s">
        <v>1727</v>
      </c>
      <c r="H233" t="s">
        <v>1728</v>
      </c>
      <c r="I233" t="s">
        <v>1728</v>
      </c>
    </row>
    <row r="234" spans="1:9" x14ac:dyDescent="0.2">
      <c r="B234" t="s">
        <v>476</v>
      </c>
      <c r="C234" t="s">
        <v>740</v>
      </c>
      <c r="D234" t="s">
        <v>1731</v>
      </c>
      <c r="E234" t="s">
        <v>1732</v>
      </c>
      <c r="G234" t="s">
        <v>1727</v>
      </c>
      <c r="H234" t="s">
        <v>1728</v>
      </c>
      <c r="I234" t="s">
        <v>1728</v>
      </c>
    </row>
    <row r="235" spans="1:9" x14ac:dyDescent="0.2">
      <c r="B235" t="s">
        <v>476</v>
      </c>
      <c r="C235" t="s">
        <v>740</v>
      </c>
      <c r="D235" t="s">
        <v>1725</v>
      </c>
      <c r="E235" t="s">
        <v>1733</v>
      </c>
      <c r="G235" t="s">
        <v>1727</v>
      </c>
      <c r="H235" t="s">
        <v>1728</v>
      </c>
      <c r="I235" t="s">
        <v>1728</v>
      </c>
    </row>
    <row r="236" spans="1:9" x14ac:dyDescent="0.2">
      <c r="B236" t="s">
        <v>476</v>
      </c>
      <c r="C236" t="s">
        <v>740</v>
      </c>
      <c r="D236" t="s">
        <v>1725</v>
      </c>
      <c r="E236" t="s">
        <v>1735</v>
      </c>
      <c r="G236" t="s">
        <v>1727</v>
      </c>
      <c r="H236" t="s">
        <v>1728</v>
      </c>
      <c r="I236" t="s">
        <v>1728</v>
      </c>
    </row>
    <row r="237" spans="1:9" x14ac:dyDescent="0.2">
      <c r="B237" t="s">
        <v>476</v>
      </c>
      <c r="C237" t="s">
        <v>740</v>
      </c>
      <c r="D237" t="s">
        <v>1725</v>
      </c>
      <c r="E237" t="s">
        <v>1734</v>
      </c>
      <c r="G237" t="s">
        <v>1727</v>
      </c>
      <c r="H237" t="s">
        <v>1728</v>
      </c>
      <c r="I237" t="s">
        <v>1728</v>
      </c>
    </row>
    <row r="238" spans="1:9" x14ac:dyDescent="0.2">
      <c r="B238" t="s">
        <v>476</v>
      </c>
      <c r="C238" t="s">
        <v>740</v>
      </c>
      <c r="D238" t="s">
        <v>1725</v>
      </c>
      <c r="E238" t="s">
        <v>1736</v>
      </c>
      <c r="G238" t="s">
        <v>1727</v>
      </c>
      <c r="H238" t="s">
        <v>1728</v>
      </c>
      <c r="I238" t="s">
        <v>1728</v>
      </c>
    </row>
    <row r="239" spans="1:9" x14ac:dyDescent="0.2">
      <c r="B239" t="s">
        <v>476</v>
      </c>
      <c r="C239" t="s">
        <v>740</v>
      </c>
      <c r="D239" t="s">
        <v>1725</v>
      </c>
      <c r="E239" t="s">
        <v>1729</v>
      </c>
      <c r="G239" t="s">
        <v>1727</v>
      </c>
      <c r="H239" t="s">
        <v>1789</v>
      </c>
      <c r="I239" t="s">
        <v>1789</v>
      </c>
    </row>
    <row r="240" spans="1:9" x14ac:dyDescent="0.2">
      <c r="A240" s="128" t="s">
        <v>1724</v>
      </c>
      <c r="B240" s="128"/>
      <c r="C240" s="128"/>
      <c r="D240" s="128"/>
      <c r="E240" s="128"/>
      <c r="F240" s="138"/>
      <c r="G240" s="128"/>
    </row>
    <row r="242" spans="1:9" x14ac:dyDescent="0.2">
      <c r="B242" t="s">
        <v>476</v>
      </c>
      <c r="C242" t="s">
        <v>742</v>
      </c>
      <c r="D242" t="s">
        <v>1725</v>
      </c>
      <c r="E242" t="s">
        <v>1726</v>
      </c>
      <c r="G242" t="s">
        <v>1727</v>
      </c>
      <c r="H242" t="s">
        <v>1728</v>
      </c>
      <c r="I242" t="s">
        <v>1728</v>
      </c>
    </row>
    <row r="243" spans="1:9" x14ac:dyDescent="0.2">
      <c r="B243" t="s">
        <v>476</v>
      </c>
      <c r="C243" t="s">
        <v>742</v>
      </c>
      <c r="D243" t="s">
        <v>1725</v>
      </c>
      <c r="E243" t="s">
        <v>1729</v>
      </c>
      <c r="G243" t="s">
        <v>1727</v>
      </c>
      <c r="H243" t="s">
        <v>1789</v>
      </c>
      <c r="I243" t="s">
        <v>1789</v>
      </c>
    </row>
    <row r="244" spans="1:9" x14ac:dyDescent="0.2">
      <c r="B244" t="s">
        <v>476</v>
      </c>
      <c r="C244" t="s">
        <v>742</v>
      </c>
      <c r="D244" t="s">
        <v>1731</v>
      </c>
      <c r="E244" t="s">
        <v>1732</v>
      </c>
      <c r="G244" t="s">
        <v>1727</v>
      </c>
      <c r="H244" t="s">
        <v>1728</v>
      </c>
      <c r="I244" t="s">
        <v>1728</v>
      </c>
    </row>
    <row r="245" spans="1:9" x14ac:dyDescent="0.2">
      <c r="B245" t="s">
        <v>476</v>
      </c>
      <c r="C245" t="s">
        <v>742</v>
      </c>
      <c r="D245" t="s">
        <v>1725</v>
      </c>
      <c r="E245" t="s">
        <v>1733</v>
      </c>
      <c r="G245" t="s">
        <v>1727</v>
      </c>
      <c r="H245" t="s">
        <v>1728</v>
      </c>
      <c r="I245" t="s">
        <v>1728</v>
      </c>
    </row>
    <row r="246" spans="1:9" x14ac:dyDescent="0.2">
      <c r="B246" t="s">
        <v>476</v>
      </c>
      <c r="C246" t="s">
        <v>742</v>
      </c>
      <c r="D246" t="s">
        <v>1725</v>
      </c>
      <c r="E246" t="s">
        <v>1734</v>
      </c>
      <c r="G246" t="s">
        <v>1727</v>
      </c>
      <c r="H246" t="s">
        <v>1728</v>
      </c>
      <c r="I246" t="s">
        <v>1728</v>
      </c>
    </row>
    <row r="247" spans="1:9" x14ac:dyDescent="0.2">
      <c r="B247" t="s">
        <v>476</v>
      </c>
      <c r="C247" t="s">
        <v>742</v>
      </c>
      <c r="D247" t="s">
        <v>1725</v>
      </c>
      <c r="E247" t="s">
        <v>1735</v>
      </c>
      <c r="G247" t="s">
        <v>1727</v>
      </c>
      <c r="H247" t="s">
        <v>1728</v>
      </c>
      <c r="I247" t="s">
        <v>1728</v>
      </c>
    </row>
    <row r="248" spans="1:9" x14ac:dyDescent="0.2">
      <c r="B248" t="s">
        <v>476</v>
      </c>
      <c r="C248" t="s">
        <v>742</v>
      </c>
      <c r="D248" t="s">
        <v>1725</v>
      </c>
      <c r="E248" t="s">
        <v>1736</v>
      </c>
      <c r="G248" t="s">
        <v>1727</v>
      </c>
      <c r="H248" t="s">
        <v>1728</v>
      </c>
      <c r="I248" t="s">
        <v>1728</v>
      </c>
    </row>
    <row r="249" spans="1:9" x14ac:dyDescent="0.2">
      <c r="A249" s="128" t="s">
        <v>1724</v>
      </c>
      <c r="B249" s="128"/>
      <c r="C249" s="128"/>
      <c r="D249" s="128"/>
      <c r="E249" s="128"/>
      <c r="F249" s="138"/>
      <c r="G249" s="128"/>
    </row>
    <row r="251" spans="1:9" x14ac:dyDescent="0.2">
      <c r="B251" t="s">
        <v>774</v>
      </c>
      <c r="C251" t="s">
        <v>775</v>
      </c>
      <c r="D251" t="s">
        <v>1725</v>
      </c>
      <c r="E251" t="s">
        <v>1734</v>
      </c>
      <c r="G251" t="s">
        <v>1727</v>
      </c>
      <c r="H251" t="s">
        <v>1747</v>
      </c>
      <c r="I251" t="s">
        <v>1747</v>
      </c>
    </row>
    <row r="252" spans="1:9" x14ac:dyDescent="0.2">
      <c r="B252" t="s">
        <v>774</v>
      </c>
      <c r="C252" t="s">
        <v>775</v>
      </c>
      <c r="D252" t="s">
        <v>1725</v>
      </c>
      <c r="E252" t="s">
        <v>1735</v>
      </c>
      <c r="G252" t="s">
        <v>1727</v>
      </c>
      <c r="H252" t="s">
        <v>1747</v>
      </c>
      <c r="I252" t="s">
        <v>1747</v>
      </c>
    </row>
    <row r="253" spans="1:9" x14ac:dyDescent="0.2">
      <c r="B253" t="s">
        <v>774</v>
      </c>
      <c r="C253" t="s">
        <v>775</v>
      </c>
      <c r="D253" t="s">
        <v>1725</v>
      </c>
      <c r="E253" t="s">
        <v>1736</v>
      </c>
      <c r="G253" t="s">
        <v>1727</v>
      </c>
      <c r="H253" t="s">
        <v>1747</v>
      </c>
      <c r="I253" t="s">
        <v>1747</v>
      </c>
    </row>
    <row r="254" spans="1:9" x14ac:dyDescent="0.2">
      <c r="B254" t="s">
        <v>774</v>
      </c>
      <c r="C254" t="s">
        <v>775</v>
      </c>
      <c r="D254" t="s">
        <v>1731</v>
      </c>
      <c r="E254" t="s">
        <v>1732</v>
      </c>
      <c r="G254" t="s">
        <v>1727</v>
      </c>
      <c r="H254" t="s">
        <v>1747</v>
      </c>
      <c r="I254" t="s">
        <v>1747</v>
      </c>
    </row>
    <row r="255" spans="1:9" x14ac:dyDescent="0.2">
      <c r="B255" t="s">
        <v>774</v>
      </c>
      <c r="C255" t="s">
        <v>775</v>
      </c>
      <c r="D255" t="s">
        <v>1725</v>
      </c>
      <c r="E255" t="s">
        <v>1729</v>
      </c>
      <c r="G255" t="s">
        <v>1727</v>
      </c>
      <c r="H255" t="s">
        <v>1745</v>
      </c>
      <c r="I255" t="s">
        <v>1745</v>
      </c>
    </row>
    <row r="256" spans="1:9" x14ac:dyDescent="0.2">
      <c r="B256" t="s">
        <v>774</v>
      </c>
      <c r="C256" t="s">
        <v>775</v>
      </c>
      <c r="D256" t="s">
        <v>1725</v>
      </c>
      <c r="E256" t="s">
        <v>1749</v>
      </c>
      <c r="G256" t="s">
        <v>1727</v>
      </c>
      <c r="H256" t="s">
        <v>1750</v>
      </c>
      <c r="I256" t="s">
        <v>1750</v>
      </c>
    </row>
    <row r="257" spans="1:9" x14ac:dyDescent="0.2">
      <c r="B257" t="s">
        <v>774</v>
      </c>
      <c r="C257" t="s">
        <v>775</v>
      </c>
      <c r="D257" t="s">
        <v>1725</v>
      </c>
      <c r="E257" t="s">
        <v>1733</v>
      </c>
      <c r="G257" t="s">
        <v>1727</v>
      </c>
      <c r="H257" t="s">
        <v>1747</v>
      </c>
      <c r="I257" t="s">
        <v>1747</v>
      </c>
    </row>
    <row r="258" spans="1:9" x14ac:dyDescent="0.2">
      <c r="B258" t="s">
        <v>774</v>
      </c>
      <c r="C258" t="s">
        <v>775</v>
      </c>
      <c r="D258" t="s">
        <v>1725</v>
      </c>
      <c r="E258" t="s">
        <v>1726</v>
      </c>
      <c r="G258" t="s">
        <v>1727</v>
      </c>
      <c r="H258" t="s">
        <v>1747</v>
      </c>
      <c r="I258" t="s">
        <v>1747</v>
      </c>
    </row>
    <row r="259" spans="1:9" x14ac:dyDescent="0.2">
      <c r="A259" s="128" t="s">
        <v>1724</v>
      </c>
      <c r="B259" s="128"/>
      <c r="C259" s="128"/>
      <c r="D259" s="128"/>
      <c r="E259" s="128"/>
      <c r="F259" s="138"/>
      <c r="G259" s="128"/>
    </row>
  </sheetData>
  <sheetProtection formatCells="0" formatColumns="0" formatRows="0" insertColumns="0" insertRows="0" insertHyperlinks="0" deleteColumns="0" deleteRows="0" sort="0" autoFilter="0" pivotTables="0"/>
  <mergeCells count="35">
    <mergeCell ref="A1:C1"/>
    <mergeCell ref="D1:I1"/>
    <mergeCell ref="A2:A4"/>
    <mergeCell ref="A5:I5"/>
    <mergeCell ref="D7:H7"/>
    <mergeCell ref="D8:H8"/>
    <mergeCell ref="A16:G16"/>
    <mergeCell ref="A25:G25"/>
    <mergeCell ref="A32:G32"/>
    <mergeCell ref="A42:G42"/>
    <mergeCell ref="A54:G54"/>
    <mergeCell ref="A66:G66"/>
    <mergeCell ref="A73:G73"/>
    <mergeCell ref="A80:G80"/>
    <mergeCell ref="A89:G89"/>
    <mergeCell ref="A96:G96"/>
    <mergeCell ref="A105:G105"/>
    <mergeCell ref="A112:G112"/>
    <mergeCell ref="A119:G119"/>
    <mergeCell ref="A129:G129"/>
    <mergeCell ref="A138:G138"/>
    <mergeCell ref="A147:G147"/>
    <mergeCell ref="A156:G156"/>
    <mergeCell ref="A165:G165"/>
    <mergeCell ref="A174:G174"/>
    <mergeCell ref="A183:G183"/>
    <mergeCell ref="A192:G192"/>
    <mergeCell ref="A199:G199"/>
    <mergeCell ref="A208:G208"/>
    <mergeCell ref="A215:G215"/>
    <mergeCell ref="A222:G222"/>
    <mergeCell ref="A231:G231"/>
    <mergeCell ref="A240:G240"/>
    <mergeCell ref="A249:G249"/>
    <mergeCell ref="A259:G259"/>
  </mergeCells>
  <hyperlinks>
    <hyperlink ref="B2" location="'Table of Contents'!A1" display="TABLE OF CONTENTS" xr:uid="{00000000-0004-0000-0900-000000000000}"/>
    <hyperlink ref="B3" location="'Deployment Per Database'!A1" display="DEPLOYMENT PER DATABASE" xr:uid="{00000000-0004-0000-0900-000001000000}"/>
    <hyperlink ref="B4" location="'Compliance Estimation'!A1" display="COMPLIANCE ESTIMATION" xr:uid="{00000000-0004-0000-0900-000002000000}"/>
  </hyperlinks>
  <pageMargins left="0.7" right="0.7" top="0.75" bottom="0.75" header="0.3" footer="0.3"/>
  <pageSetup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9BF"/>
  </sheetPr>
  <dimension ref="A1:Q10"/>
  <sheetViews>
    <sheetView showGridLines="0" workbookViewId="0">
      <pane ySplit="5" topLeftCell="A6" activePane="bottomLeft" state="frozen"/>
      <selection pane="bottomLeft" activeCell="A8" sqref="A8"/>
    </sheetView>
  </sheetViews>
  <sheetFormatPr baseColWidth="10" defaultColWidth="8.83203125" defaultRowHeight="16" x14ac:dyDescent="0.2"/>
  <cols>
    <col min="1" max="1" width="7" customWidth="1"/>
    <col min="2" max="2" width="40" customWidth="1"/>
    <col min="3" max="4" width="30" customWidth="1"/>
    <col min="5" max="5" width="20" customWidth="1"/>
    <col min="6" max="8" width="20" style="7" customWidth="1"/>
    <col min="9" max="9" width="20" customWidth="1"/>
    <col min="10" max="10" width="30" customWidth="1"/>
    <col min="11" max="11" width="250" customWidth="1"/>
    <col min="12" max="16" width="30" style="7" customWidth="1"/>
  </cols>
  <sheetData>
    <row r="1" spans="1:17" ht="60" customHeight="1" x14ac:dyDescent="0.2">
      <c r="A1" s="140" t="s">
        <v>35</v>
      </c>
      <c r="B1" s="128"/>
      <c r="C1" s="128"/>
      <c r="D1" s="141" t="s">
        <v>1842</v>
      </c>
      <c r="E1" s="143"/>
      <c r="F1" s="143"/>
      <c r="G1" s="143"/>
      <c r="H1" s="143"/>
      <c r="I1" s="143"/>
      <c r="J1" s="143"/>
      <c r="K1" s="143"/>
      <c r="L1" s="143"/>
      <c r="M1" s="143"/>
      <c r="N1" s="143"/>
      <c r="O1" s="143"/>
      <c r="P1" s="143"/>
      <c r="Q1" s="143"/>
    </row>
    <row r="2" spans="1:17" x14ac:dyDescent="0.2">
      <c r="A2" s="144"/>
      <c r="B2" s="16" t="s">
        <v>81</v>
      </c>
    </row>
    <row r="3" spans="1:17" x14ac:dyDescent="0.2">
      <c r="A3" s="144"/>
      <c r="B3" s="16" t="s">
        <v>83</v>
      </c>
    </row>
    <row r="4" spans="1:17" x14ac:dyDescent="0.2">
      <c r="A4" s="144"/>
      <c r="B4" s="16" t="s">
        <v>87</v>
      </c>
    </row>
    <row r="6" spans="1:17" ht="20" customHeight="1" x14ac:dyDescent="0.2">
      <c r="A6" s="176" t="s">
        <v>1843</v>
      </c>
      <c r="B6" s="128"/>
      <c r="C6" s="128"/>
      <c r="D6" s="128"/>
      <c r="E6" s="128"/>
      <c r="F6" s="138"/>
      <c r="G6" s="138"/>
      <c r="H6" s="138"/>
      <c r="I6" s="128"/>
      <c r="J6" s="128"/>
      <c r="K6" s="128"/>
      <c r="L6" s="138"/>
      <c r="M6" s="138"/>
      <c r="N6" s="138"/>
      <c r="O6" s="138"/>
      <c r="P6" s="138"/>
      <c r="Q6" s="128"/>
    </row>
    <row r="7" spans="1:17" x14ac:dyDescent="0.2">
      <c r="B7" s="103" t="s">
        <v>35</v>
      </c>
    </row>
    <row r="8" spans="1:17" ht="20" customHeight="1" x14ac:dyDescent="0.2">
      <c r="A8" s="98"/>
      <c r="B8" s="98" t="s">
        <v>693</v>
      </c>
      <c r="C8" s="98" t="s">
        <v>1676</v>
      </c>
      <c r="D8" s="98" t="s">
        <v>1844</v>
      </c>
      <c r="E8" s="98" t="s">
        <v>696</v>
      </c>
      <c r="F8" s="100" t="s">
        <v>1845</v>
      </c>
      <c r="G8" s="100" t="s">
        <v>1846</v>
      </c>
      <c r="H8" s="100" t="s">
        <v>1847</v>
      </c>
      <c r="I8" s="98" t="s">
        <v>1848</v>
      </c>
      <c r="J8" s="98" t="s">
        <v>1849</v>
      </c>
      <c r="K8" s="98" t="s">
        <v>1850</v>
      </c>
      <c r="L8" s="100" t="s">
        <v>1851</v>
      </c>
      <c r="M8" s="100" t="s">
        <v>1852</v>
      </c>
      <c r="N8" s="100" t="s">
        <v>1853</v>
      </c>
      <c r="O8" s="100" t="s">
        <v>1854</v>
      </c>
      <c r="P8" s="100" t="s">
        <v>1855</v>
      </c>
      <c r="Q8" s="98" t="s">
        <v>1856</v>
      </c>
    </row>
    <row r="9" spans="1:17" x14ac:dyDescent="0.2">
      <c r="B9" t="s">
        <v>1055</v>
      </c>
      <c r="C9" t="s">
        <v>1056</v>
      </c>
      <c r="D9" t="s">
        <v>1857</v>
      </c>
      <c r="E9" t="s">
        <v>1858</v>
      </c>
      <c r="F9" s="7">
        <v>5</v>
      </c>
      <c r="G9" s="7">
        <v>74</v>
      </c>
      <c r="H9" s="7" t="s">
        <v>1859</v>
      </c>
      <c r="I9" t="s">
        <v>1860</v>
      </c>
      <c r="J9" t="s">
        <v>1861</v>
      </c>
      <c r="L9" s="7" t="s">
        <v>1862</v>
      </c>
      <c r="M9" s="7">
        <v>604800</v>
      </c>
      <c r="N9" s="7">
        <v>2874702534</v>
      </c>
      <c r="O9" s="7">
        <v>2874702534</v>
      </c>
      <c r="P9" s="7" t="s">
        <v>1858</v>
      </c>
      <c r="Q9">
        <v>6</v>
      </c>
    </row>
    <row r="10" spans="1:17" x14ac:dyDescent="0.2">
      <c r="B10" t="s">
        <v>1630</v>
      </c>
      <c r="C10" t="s">
        <v>1631</v>
      </c>
      <c r="D10" t="s">
        <v>1857</v>
      </c>
      <c r="E10" t="s">
        <v>1863</v>
      </c>
      <c r="F10" s="7">
        <v>10</v>
      </c>
      <c r="G10" s="7">
        <v>78</v>
      </c>
      <c r="H10" s="7" t="s">
        <v>1864</v>
      </c>
      <c r="I10" t="s">
        <v>1862</v>
      </c>
      <c r="J10" t="s">
        <v>1862</v>
      </c>
      <c r="K10" t="s">
        <v>1865</v>
      </c>
      <c r="L10" s="7" t="s">
        <v>1862</v>
      </c>
      <c r="M10" s="7">
        <v>604800</v>
      </c>
      <c r="N10" s="7">
        <v>4081305390</v>
      </c>
      <c r="O10" s="7">
        <v>4081305390</v>
      </c>
      <c r="P10" s="7" t="s">
        <v>1863</v>
      </c>
    </row>
  </sheetData>
  <sheetProtection formatCells="0" formatColumns="0" formatRows="0" insertColumns="0" insertRows="0" insertHyperlinks="0" deleteColumns="0" deleteRows="0" sort="0" autoFilter="0" pivotTables="0"/>
  <mergeCells count="4">
    <mergeCell ref="A1:C1"/>
    <mergeCell ref="D1:Q1"/>
    <mergeCell ref="A2:A4"/>
    <mergeCell ref="A6:Q6"/>
  </mergeCells>
  <hyperlinks>
    <hyperlink ref="B2" location="'Table of Contents'!A1" display="TABLE OF CONTENTS" xr:uid="{00000000-0004-0000-0A00-000000000000}"/>
    <hyperlink ref="B3" location="'Deployment Per Database'!A1" display="DEPLOYMENT PER DATABASE" xr:uid="{00000000-0004-0000-0A00-000001000000}"/>
    <hyperlink ref="B4" location="'Compliance Estimation'!A1" display="COMPLIANCE ESTIMATION" xr:uid="{00000000-0004-0000-0A00-000002000000}"/>
  </hyperlinks>
  <pageMargins left="0.7" right="0.7" top="0.75" bottom="0.75" header="0.3" footer="0.3"/>
  <pageSetup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9BF"/>
  </sheetPr>
  <dimension ref="A1:Q37"/>
  <sheetViews>
    <sheetView showGridLines="0" workbookViewId="0">
      <pane ySplit="5" topLeftCell="A21" activePane="bottomLeft" state="frozen"/>
      <selection pane="bottomLeft" activeCell="P1" sqref="P1"/>
    </sheetView>
  </sheetViews>
  <sheetFormatPr baseColWidth="10" defaultColWidth="8.83203125" defaultRowHeight="16" x14ac:dyDescent="0.2"/>
  <cols>
    <col min="1" max="1" width="7" customWidth="1"/>
    <col min="2" max="2" width="30" customWidth="1"/>
    <col min="3" max="3" width="40" customWidth="1"/>
    <col min="4" max="4" width="25" customWidth="1"/>
    <col min="5" max="5" width="20" customWidth="1"/>
    <col min="6" max="8" width="20" style="7" customWidth="1"/>
    <col min="9" max="9" width="20" customWidth="1"/>
    <col min="10" max="10" width="30" customWidth="1"/>
    <col min="11" max="11" width="250" customWidth="1"/>
    <col min="12" max="16" width="30" style="7" customWidth="1"/>
    <col min="17" max="17" width="15" style="7" customWidth="1"/>
  </cols>
  <sheetData>
    <row r="1" spans="1:7" ht="60" customHeight="1" x14ac:dyDescent="0.2">
      <c r="A1" s="140" t="s">
        <v>37</v>
      </c>
      <c r="B1" s="128"/>
      <c r="C1" s="128"/>
      <c r="D1" s="141" t="s">
        <v>1866</v>
      </c>
      <c r="E1" s="143"/>
      <c r="F1" s="143"/>
      <c r="G1" s="143"/>
    </row>
    <row r="2" spans="1:7" x14ac:dyDescent="0.2">
      <c r="A2" s="144"/>
      <c r="B2" s="16" t="s">
        <v>81</v>
      </c>
    </row>
    <row r="3" spans="1:7" x14ac:dyDescent="0.2">
      <c r="A3" s="144"/>
      <c r="B3" s="16" t="s">
        <v>83</v>
      </c>
    </row>
    <row r="4" spans="1:7" x14ac:dyDescent="0.2">
      <c r="A4" s="144"/>
      <c r="B4" s="16" t="s">
        <v>87</v>
      </c>
    </row>
    <row r="6" spans="1:7" ht="20" customHeight="1" x14ac:dyDescent="0.2">
      <c r="A6" s="176" t="s">
        <v>1867</v>
      </c>
      <c r="B6" s="128"/>
      <c r="C6" s="128"/>
      <c r="D6" s="128"/>
      <c r="E6" s="128"/>
      <c r="F6" s="138"/>
      <c r="G6" s="138"/>
    </row>
    <row r="7" spans="1:7" ht="20" customHeight="1" x14ac:dyDescent="0.2">
      <c r="A7" s="98"/>
      <c r="B7" s="98" t="s">
        <v>693</v>
      </c>
      <c r="C7" s="98" t="s">
        <v>1676</v>
      </c>
      <c r="D7" s="98" t="s">
        <v>1868</v>
      </c>
      <c r="E7" s="98" t="s">
        <v>1710</v>
      </c>
      <c r="F7" s="98" t="s">
        <v>1844</v>
      </c>
      <c r="G7" s="98" t="s">
        <v>1869</v>
      </c>
    </row>
    <row r="8" spans="1:7" x14ac:dyDescent="0.2">
      <c r="B8" t="s">
        <v>475</v>
      </c>
      <c r="C8" t="s">
        <v>732</v>
      </c>
      <c r="D8" t="s">
        <v>1870</v>
      </c>
      <c r="E8" t="s">
        <v>1871</v>
      </c>
      <c r="G8" t="s">
        <v>1872</v>
      </c>
    </row>
    <row r="9" spans="1:7" x14ac:dyDescent="0.2">
      <c r="B9" t="s">
        <v>475</v>
      </c>
      <c r="C9" t="s">
        <v>732</v>
      </c>
      <c r="D9" t="s">
        <v>1873</v>
      </c>
      <c r="G9" t="s">
        <v>1874</v>
      </c>
    </row>
    <row r="10" spans="1:7" x14ac:dyDescent="0.2">
      <c r="B10" t="s">
        <v>475</v>
      </c>
      <c r="C10" t="s">
        <v>732</v>
      </c>
      <c r="D10" t="s">
        <v>1873</v>
      </c>
      <c r="G10" t="s">
        <v>1874</v>
      </c>
    </row>
    <row r="11" spans="1:7" x14ac:dyDescent="0.2">
      <c r="B11" t="s">
        <v>475</v>
      </c>
      <c r="C11" t="s">
        <v>732</v>
      </c>
      <c r="D11" t="s">
        <v>1875</v>
      </c>
      <c r="E11" t="s">
        <v>1876</v>
      </c>
      <c r="F11" t="s">
        <v>1877</v>
      </c>
      <c r="G11" t="s">
        <v>1878</v>
      </c>
    </row>
    <row r="12" spans="1:7" x14ac:dyDescent="0.2">
      <c r="A12" s="128" t="s">
        <v>1724</v>
      </c>
      <c r="B12" s="128"/>
      <c r="C12" s="128"/>
      <c r="D12" s="128"/>
      <c r="E12" s="128"/>
      <c r="F12" s="138"/>
      <c r="G12" s="138"/>
    </row>
    <row r="13" spans="1:7" x14ac:dyDescent="0.2">
      <c r="B13" t="s">
        <v>718</v>
      </c>
      <c r="C13" t="s">
        <v>720</v>
      </c>
      <c r="D13" t="s">
        <v>1870</v>
      </c>
      <c r="E13" t="s">
        <v>1879</v>
      </c>
      <c r="G13" t="s">
        <v>1880</v>
      </c>
    </row>
    <row r="14" spans="1:7" x14ac:dyDescent="0.2">
      <c r="B14" t="s">
        <v>718</v>
      </c>
      <c r="C14" t="s">
        <v>720</v>
      </c>
      <c r="D14" t="s">
        <v>1873</v>
      </c>
      <c r="G14" t="s">
        <v>1874</v>
      </c>
    </row>
    <row r="15" spans="1:7" x14ac:dyDescent="0.2">
      <c r="B15" t="s">
        <v>718</v>
      </c>
      <c r="C15" t="s">
        <v>720</v>
      </c>
      <c r="D15" t="s">
        <v>1875</v>
      </c>
      <c r="E15" t="s">
        <v>1880</v>
      </c>
      <c r="F15" t="s">
        <v>1877</v>
      </c>
      <c r="G15" t="s">
        <v>1881</v>
      </c>
    </row>
    <row r="16" spans="1:7" x14ac:dyDescent="0.2">
      <c r="A16" s="128" t="s">
        <v>1724</v>
      </c>
      <c r="B16" s="128"/>
      <c r="C16" s="128"/>
      <c r="D16" s="128"/>
      <c r="E16" s="128"/>
      <c r="F16" s="138"/>
      <c r="G16" s="138"/>
    </row>
    <row r="17" spans="1:7" x14ac:dyDescent="0.2">
      <c r="B17" t="s">
        <v>1601</v>
      </c>
      <c r="C17" t="s">
        <v>1602</v>
      </c>
      <c r="D17" t="s">
        <v>1882</v>
      </c>
      <c r="E17" t="s">
        <v>1883</v>
      </c>
      <c r="F17" t="s">
        <v>1884</v>
      </c>
      <c r="G17" t="s">
        <v>1885</v>
      </c>
    </row>
    <row r="18" spans="1:7" x14ac:dyDescent="0.2">
      <c r="B18" t="s">
        <v>1601</v>
      </c>
      <c r="C18" t="s">
        <v>1602</v>
      </c>
      <c r="D18" t="s">
        <v>1870</v>
      </c>
      <c r="E18" t="s">
        <v>1886</v>
      </c>
      <c r="G18" t="s">
        <v>1887</v>
      </c>
    </row>
    <row r="19" spans="1:7" x14ac:dyDescent="0.2">
      <c r="B19" t="s">
        <v>1601</v>
      </c>
      <c r="C19" t="s">
        <v>1602</v>
      </c>
      <c r="D19" t="s">
        <v>1873</v>
      </c>
      <c r="G19" t="s">
        <v>1874</v>
      </c>
    </row>
    <row r="20" spans="1:7" x14ac:dyDescent="0.2">
      <c r="B20" t="s">
        <v>1601</v>
      </c>
      <c r="C20" t="s">
        <v>1602</v>
      </c>
      <c r="D20" t="s">
        <v>1873</v>
      </c>
      <c r="G20" t="s">
        <v>1874</v>
      </c>
    </row>
    <row r="21" spans="1:7" x14ac:dyDescent="0.2">
      <c r="B21" t="s">
        <v>1601</v>
      </c>
      <c r="C21" t="s">
        <v>1602</v>
      </c>
      <c r="D21" t="s">
        <v>1875</v>
      </c>
      <c r="E21" t="s">
        <v>1888</v>
      </c>
      <c r="F21" t="s">
        <v>1889</v>
      </c>
      <c r="G21" t="s">
        <v>1890</v>
      </c>
    </row>
    <row r="22" spans="1:7" x14ac:dyDescent="0.2">
      <c r="B22" t="s">
        <v>1601</v>
      </c>
      <c r="C22" t="s">
        <v>1602</v>
      </c>
      <c r="D22" t="s">
        <v>1875</v>
      </c>
      <c r="E22" t="s">
        <v>1891</v>
      </c>
      <c r="F22" t="s">
        <v>1892</v>
      </c>
      <c r="G22" t="s">
        <v>1890</v>
      </c>
    </row>
    <row r="23" spans="1:7" x14ac:dyDescent="0.2">
      <c r="B23" t="s">
        <v>1601</v>
      </c>
      <c r="C23" t="s">
        <v>1602</v>
      </c>
      <c r="D23" t="s">
        <v>1875</v>
      </c>
      <c r="E23" t="s">
        <v>1891</v>
      </c>
      <c r="F23" t="s">
        <v>1877</v>
      </c>
      <c r="G23" t="s">
        <v>1890</v>
      </c>
    </row>
    <row r="24" spans="1:7" x14ac:dyDescent="0.2">
      <c r="A24" s="128" t="s">
        <v>1724</v>
      </c>
      <c r="B24" s="128"/>
      <c r="C24" s="128"/>
      <c r="D24" s="128"/>
      <c r="E24" s="128"/>
      <c r="F24" s="138"/>
      <c r="G24" s="138"/>
    </row>
    <row r="25" spans="1:7" x14ac:dyDescent="0.2">
      <c r="B25" t="s">
        <v>1624</v>
      </c>
      <c r="C25" t="s">
        <v>1625</v>
      </c>
      <c r="D25" t="s">
        <v>1882</v>
      </c>
      <c r="E25" t="s">
        <v>1893</v>
      </c>
      <c r="F25" t="s">
        <v>1893</v>
      </c>
      <c r="G25" t="s">
        <v>1894</v>
      </c>
    </row>
    <row r="26" spans="1:7" x14ac:dyDescent="0.2">
      <c r="B26" t="s">
        <v>1624</v>
      </c>
      <c r="C26" t="s">
        <v>1625</v>
      </c>
      <c r="D26" t="s">
        <v>1870</v>
      </c>
      <c r="E26" t="s">
        <v>1895</v>
      </c>
      <c r="G26" t="s">
        <v>1896</v>
      </c>
    </row>
    <row r="27" spans="1:7" x14ac:dyDescent="0.2">
      <c r="B27" t="s">
        <v>1624</v>
      </c>
      <c r="C27" t="s">
        <v>1625</v>
      </c>
      <c r="D27" t="s">
        <v>1873</v>
      </c>
      <c r="G27" t="s">
        <v>1874</v>
      </c>
    </row>
    <row r="28" spans="1:7" x14ac:dyDescent="0.2">
      <c r="B28" t="s">
        <v>1624</v>
      </c>
      <c r="C28" t="s">
        <v>1625</v>
      </c>
      <c r="D28" t="s">
        <v>1873</v>
      </c>
      <c r="G28" t="s">
        <v>1874</v>
      </c>
    </row>
    <row r="29" spans="1:7" x14ac:dyDescent="0.2">
      <c r="B29" t="s">
        <v>1624</v>
      </c>
      <c r="C29" t="s">
        <v>1625</v>
      </c>
      <c r="D29" t="s">
        <v>1875</v>
      </c>
      <c r="E29" t="s">
        <v>1897</v>
      </c>
      <c r="F29" t="s">
        <v>1889</v>
      </c>
      <c r="G29" t="s">
        <v>1898</v>
      </c>
    </row>
    <row r="30" spans="1:7" x14ac:dyDescent="0.2">
      <c r="B30" t="s">
        <v>1624</v>
      </c>
      <c r="C30" t="s">
        <v>1625</v>
      </c>
      <c r="D30" t="s">
        <v>1875</v>
      </c>
      <c r="E30" t="s">
        <v>1896</v>
      </c>
      <c r="F30" t="s">
        <v>1892</v>
      </c>
      <c r="G30" t="s">
        <v>1899</v>
      </c>
    </row>
    <row r="31" spans="1:7" x14ac:dyDescent="0.2">
      <c r="A31" s="128" t="s">
        <v>1724</v>
      </c>
      <c r="B31" s="128"/>
      <c r="C31" s="128"/>
      <c r="D31" s="128"/>
      <c r="E31" s="128"/>
      <c r="F31" s="138"/>
      <c r="G31" s="138"/>
    </row>
    <row r="33" spans="1:17" ht="20" customHeight="1" x14ac:dyDescent="0.2">
      <c r="A33" s="176" t="s">
        <v>1843</v>
      </c>
      <c r="B33" s="128"/>
      <c r="C33" s="128"/>
      <c r="D33" s="128"/>
      <c r="E33" s="128"/>
      <c r="F33" s="138"/>
      <c r="G33" s="138"/>
      <c r="H33" s="138"/>
      <c r="I33" s="128"/>
      <c r="J33" s="128"/>
      <c r="K33" s="128"/>
      <c r="L33" s="138"/>
      <c r="M33" s="138"/>
      <c r="N33" s="138"/>
      <c r="O33" s="138"/>
      <c r="P33" s="138"/>
      <c r="Q33" s="138"/>
    </row>
    <row r="34" spans="1:17" x14ac:dyDescent="0.2">
      <c r="B34" s="103" t="s">
        <v>37</v>
      </c>
    </row>
    <row r="35" spans="1:17" ht="20" customHeight="1" x14ac:dyDescent="0.2">
      <c r="A35" s="98"/>
      <c r="B35" s="98" t="s">
        <v>693</v>
      </c>
      <c r="C35" s="98" t="s">
        <v>1676</v>
      </c>
      <c r="D35" s="98" t="s">
        <v>1844</v>
      </c>
      <c r="E35" s="98" t="s">
        <v>696</v>
      </c>
      <c r="F35" s="100" t="s">
        <v>1845</v>
      </c>
      <c r="G35" s="100" t="s">
        <v>1846</v>
      </c>
      <c r="H35" s="100" t="s">
        <v>1847</v>
      </c>
      <c r="I35" s="98" t="s">
        <v>1848</v>
      </c>
      <c r="J35" s="98" t="s">
        <v>1849</v>
      </c>
      <c r="K35" s="98" t="s">
        <v>1850</v>
      </c>
      <c r="L35" s="100" t="s">
        <v>1851</v>
      </c>
      <c r="M35" s="100" t="s">
        <v>1852</v>
      </c>
      <c r="N35" s="100" t="s">
        <v>1853</v>
      </c>
      <c r="O35" s="100" t="s">
        <v>1854</v>
      </c>
      <c r="P35" s="100" t="s">
        <v>1855</v>
      </c>
      <c r="Q35" s="100" t="s">
        <v>1856</v>
      </c>
    </row>
    <row r="36" spans="1:17" x14ac:dyDescent="0.2">
      <c r="B36" t="s">
        <v>475</v>
      </c>
      <c r="C36" t="s">
        <v>732</v>
      </c>
      <c r="D36" t="s">
        <v>1857</v>
      </c>
      <c r="E36" t="s">
        <v>1858</v>
      </c>
      <c r="F36" s="7">
        <v>1</v>
      </c>
      <c r="G36" s="7">
        <v>52</v>
      </c>
      <c r="H36" s="7" t="s">
        <v>1859</v>
      </c>
      <c r="I36" t="s">
        <v>1900</v>
      </c>
      <c r="J36" t="s">
        <v>1900</v>
      </c>
      <c r="L36" s="7" t="s">
        <v>1862</v>
      </c>
      <c r="M36" s="7">
        <v>604800</v>
      </c>
      <c r="N36" s="7">
        <v>1877306212</v>
      </c>
      <c r="O36" s="7">
        <v>1877306212</v>
      </c>
      <c r="P36" s="7" t="s">
        <v>1858</v>
      </c>
      <c r="Q36" s="7">
        <v>1</v>
      </c>
    </row>
    <row r="37" spans="1:17" x14ac:dyDescent="0.2">
      <c r="B37" t="s">
        <v>1601</v>
      </c>
      <c r="C37" t="s">
        <v>1602</v>
      </c>
      <c r="D37" t="s">
        <v>1857</v>
      </c>
      <c r="E37" t="s">
        <v>1858</v>
      </c>
      <c r="F37" s="7">
        <v>1</v>
      </c>
      <c r="G37" s="7">
        <v>6</v>
      </c>
      <c r="H37" s="7" t="s">
        <v>1859</v>
      </c>
      <c r="I37" t="s">
        <v>1901</v>
      </c>
      <c r="J37" t="s">
        <v>1901</v>
      </c>
      <c r="L37" s="7" t="s">
        <v>1902</v>
      </c>
      <c r="M37" s="7">
        <v>604800</v>
      </c>
      <c r="N37" s="7">
        <v>1782145848</v>
      </c>
      <c r="O37" s="7">
        <v>1782145848</v>
      </c>
      <c r="P37" s="7" t="s">
        <v>1858</v>
      </c>
      <c r="Q37" s="7">
        <v>19</v>
      </c>
    </row>
  </sheetData>
  <sheetProtection formatCells="0" formatColumns="0" formatRows="0" insertColumns="0" insertRows="0" insertHyperlinks="0" deleteColumns="0" deleteRows="0" sort="0" autoFilter="0" pivotTables="0"/>
  <mergeCells count="9">
    <mergeCell ref="A16:G16"/>
    <mergeCell ref="A24:G24"/>
    <mergeCell ref="A31:G31"/>
    <mergeCell ref="A33:Q33"/>
    <mergeCell ref="A1:C1"/>
    <mergeCell ref="D1:G1"/>
    <mergeCell ref="A2:A4"/>
    <mergeCell ref="A6:G6"/>
    <mergeCell ref="A12:G12"/>
  </mergeCells>
  <hyperlinks>
    <hyperlink ref="B2" location="'Table of Contents'!A1" display="TABLE OF CONTENTS" xr:uid="{00000000-0004-0000-0B00-000000000000}"/>
    <hyperlink ref="B3" location="'Deployment Per Database'!A1" display="DEPLOYMENT PER DATABASE" xr:uid="{00000000-0004-0000-0B00-000001000000}"/>
    <hyperlink ref="B4" location="'Compliance Estimation'!A1" display="COMPLIANCE ESTIMATION" xr:uid="{00000000-0004-0000-0B00-000002000000}"/>
  </hyperlinks>
  <pageMargins left="0.7" right="0.7" top="0.75" bottom="0.75" header="0.3" footer="0.3"/>
  <pageSetup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9BF"/>
  </sheetPr>
  <dimension ref="A1:P69"/>
  <sheetViews>
    <sheetView showGridLines="0" workbookViewId="0">
      <pane ySplit="5" topLeftCell="A6" activePane="bottomLeft" state="frozen"/>
      <selection pane="bottomLeft" activeCell="A22" sqref="A22"/>
    </sheetView>
  </sheetViews>
  <sheetFormatPr baseColWidth="10" defaultColWidth="8.83203125" defaultRowHeight="16" x14ac:dyDescent="0.2"/>
  <cols>
    <col min="1" max="1" width="10" customWidth="1"/>
    <col min="2" max="2" width="40" customWidth="1"/>
    <col min="3" max="3" width="30" customWidth="1"/>
    <col min="4" max="4" width="50" customWidth="1"/>
    <col min="5" max="5" width="15" customWidth="1"/>
    <col min="6" max="6" width="20" style="7" customWidth="1"/>
    <col min="7" max="7" width="15" style="7" customWidth="1"/>
    <col min="8" max="8" width="30" style="7" customWidth="1"/>
    <col min="9" max="11" width="30" customWidth="1"/>
    <col min="12" max="16" width="30" style="7" customWidth="1"/>
  </cols>
  <sheetData>
    <row r="1" spans="1:16" ht="60" customHeight="1" x14ac:dyDescent="0.2">
      <c r="A1" s="140" t="s">
        <v>43</v>
      </c>
      <c r="B1" s="128"/>
      <c r="C1" s="128"/>
      <c r="D1" s="141" t="s">
        <v>1903</v>
      </c>
      <c r="E1" s="143"/>
      <c r="F1" s="143"/>
      <c r="G1" s="143"/>
      <c r="H1" s="143"/>
      <c r="I1" s="143"/>
      <c r="J1" s="104"/>
      <c r="K1" s="104"/>
      <c r="L1" s="104"/>
      <c r="M1" s="104"/>
      <c r="N1" s="104"/>
      <c r="O1" s="104"/>
      <c r="P1" s="104"/>
    </row>
    <row r="2" spans="1:16" x14ac:dyDescent="0.2">
      <c r="A2" s="144"/>
      <c r="B2" s="16" t="s">
        <v>81</v>
      </c>
    </row>
    <row r="3" spans="1:16" x14ac:dyDescent="0.2">
      <c r="A3" s="144"/>
      <c r="B3" s="16" t="s">
        <v>83</v>
      </c>
    </row>
    <row r="4" spans="1:16" x14ac:dyDescent="0.2">
      <c r="A4" s="144"/>
      <c r="B4" s="16" t="s">
        <v>87</v>
      </c>
    </row>
    <row r="6" spans="1:16" x14ac:dyDescent="0.2">
      <c r="B6" s="103" t="s">
        <v>109</v>
      </c>
    </row>
    <row r="7" spans="1:16" ht="20" customHeight="1" x14ac:dyDescent="0.2">
      <c r="A7" s="98"/>
      <c r="B7" s="98" t="s">
        <v>693</v>
      </c>
      <c r="C7" s="98" t="s">
        <v>1676</v>
      </c>
      <c r="D7" s="98" t="s">
        <v>1844</v>
      </c>
      <c r="E7" s="98" t="s">
        <v>696</v>
      </c>
      <c r="F7" s="100" t="s">
        <v>1845</v>
      </c>
      <c r="G7" s="100" t="s">
        <v>1846</v>
      </c>
      <c r="H7" s="100" t="s">
        <v>1847</v>
      </c>
      <c r="I7" s="98" t="s">
        <v>1848</v>
      </c>
      <c r="J7" s="98" t="s">
        <v>1849</v>
      </c>
      <c r="K7" s="98" t="s">
        <v>1851</v>
      </c>
      <c r="L7" s="100" t="s">
        <v>1852</v>
      </c>
      <c r="M7" s="100" t="s">
        <v>1853</v>
      </c>
      <c r="N7" s="100" t="s">
        <v>1854</v>
      </c>
      <c r="O7" s="100" t="s">
        <v>1855</v>
      </c>
      <c r="P7" s="100" t="s">
        <v>1856</v>
      </c>
    </row>
    <row r="8" spans="1:16" x14ac:dyDescent="0.2">
      <c r="B8" t="s">
        <v>766</v>
      </c>
      <c r="C8" t="s">
        <v>775</v>
      </c>
      <c r="D8" t="s">
        <v>1904</v>
      </c>
      <c r="E8" t="s">
        <v>1905</v>
      </c>
      <c r="F8" s="7">
        <v>453</v>
      </c>
      <c r="G8" s="7">
        <v>464</v>
      </c>
      <c r="H8" s="7" t="s">
        <v>1864</v>
      </c>
      <c r="I8" t="s">
        <v>1906</v>
      </c>
      <c r="J8" t="s">
        <v>1907</v>
      </c>
      <c r="K8" t="s">
        <v>1907</v>
      </c>
      <c r="L8" s="7">
        <v>604800</v>
      </c>
      <c r="M8" s="7">
        <v>3625648342</v>
      </c>
      <c r="N8" s="7">
        <v>3625648342</v>
      </c>
      <c r="O8" s="7" t="s">
        <v>1905</v>
      </c>
    </row>
    <row r="9" spans="1:16" x14ac:dyDescent="0.2">
      <c r="B9" t="s">
        <v>774</v>
      </c>
      <c r="C9" t="s">
        <v>775</v>
      </c>
      <c r="D9" t="s">
        <v>1904</v>
      </c>
      <c r="E9" t="s">
        <v>1905</v>
      </c>
      <c r="F9" s="7">
        <v>452</v>
      </c>
      <c r="G9" s="7">
        <v>463</v>
      </c>
      <c r="H9" s="7" t="s">
        <v>1864</v>
      </c>
      <c r="I9" t="s">
        <v>1906</v>
      </c>
      <c r="J9" t="s">
        <v>1908</v>
      </c>
      <c r="K9" t="s">
        <v>1908</v>
      </c>
      <c r="L9" s="7">
        <v>604800</v>
      </c>
      <c r="M9" s="7">
        <v>3625648342</v>
      </c>
      <c r="N9" s="7">
        <v>3625648342</v>
      </c>
      <c r="O9" s="7" t="s">
        <v>1905</v>
      </c>
    </row>
    <row r="11" spans="1:16" x14ac:dyDescent="0.2">
      <c r="B11" s="103" t="s">
        <v>35</v>
      </c>
    </row>
    <row r="12" spans="1:16" ht="20" customHeight="1" x14ac:dyDescent="0.2">
      <c r="A12" s="98"/>
      <c r="B12" s="98" t="s">
        <v>693</v>
      </c>
      <c r="C12" s="98" t="s">
        <v>1676</v>
      </c>
      <c r="D12" s="98" t="s">
        <v>1844</v>
      </c>
      <c r="E12" s="98" t="s">
        <v>696</v>
      </c>
      <c r="F12" s="100" t="s">
        <v>1845</v>
      </c>
      <c r="G12" s="100" t="s">
        <v>1846</v>
      </c>
      <c r="H12" s="100" t="s">
        <v>1847</v>
      </c>
      <c r="I12" s="98" t="s">
        <v>1848</v>
      </c>
      <c r="J12" s="98" t="s">
        <v>1849</v>
      </c>
      <c r="K12" s="98" t="s">
        <v>1851</v>
      </c>
      <c r="L12" s="100" t="s">
        <v>1852</v>
      </c>
      <c r="M12" s="100" t="s">
        <v>1853</v>
      </c>
      <c r="N12" s="100" t="s">
        <v>1854</v>
      </c>
      <c r="O12" s="100" t="s">
        <v>1855</v>
      </c>
      <c r="P12" s="100" t="s">
        <v>1856</v>
      </c>
    </row>
    <row r="13" spans="1:16" x14ac:dyDescent="0.2">
      <c r="B13" t="s">
        <v>1055</v>
      </c>
      <c r="C13" t="s">
        <v>1056</v>
      </c>
      <c r="D13" t="s">
        <v>1857</v>
      </c>
      <c r="E13" t="s">
        <v>1858</v>
      </c>
      <c r="F13" s="7">
        <v>5</v>
      </c>
      <c r="G13" s="7">
        <v>74</v>
      </c>
      <c r="H13" s="7" t="s">
        <v>1859</v>
      </c>
      <c r="I13" t="s">
        <v>1860</v>
      </c>
      <c r="J13" t="s">
        <v>1861</v>
      </c>
      <c r="K13" t="s">
        <v>1862</v>
      </c>
      <c r="L13" s="7">
        <v>604800</v>
      </c>
      <c r="M13" s="7">
        <v>2874702534</v>
      </c>
      <c r="N13" s="7">
        <v>2874702534</v>
      </c>
      <c r="O13" s="7" t="s">
        <v>1858</v>
      </c>
      <c r="P13" s="7">
        <v>6</v>
      </c>
    </row>
    <row r="14" spans="1:16" x14ac:dyDescent="0.2">
      <c r="B14" t="s">
        <v>1630</v>
      </c>
      <c r="C14" t="s">
        <v>1631</v>
      </c>
      <c r="D14" t="s">
        <v>1857</v>
      </c>
      <c r="E14" t="s">
        <v>1863</v>
      </c>
      <c r="F14" s="7">
        <v>10</v>
      </c>
      <c r="G14" s="7">
        <v>78</v>
      </c>
      <c r="H14" s="7" t="s">
        <v>1864</v>
      </c>
      <c r="I14" t="s">
        <v>1862</v>
      </c>
      <c r="J14" t="s">
        <v>1862</v>
      </c>
      <c r="K14" t="s">
        <v>1862</v>
      </c>
      <c r="L14" s="7">
        <v>604800</v>
      </c>
      <c r="M14" s="7">
        <v>4081305390</v>
      </c>
      <c r="N14" s="7">
        <v>4081305390</v>
      </c>
      <c r="O14" s="7" t="s">
        <v>1863</v>
      </c>
    </row>
    <row r="16" spans="1:16" x14ac:dyDescent="0.2">
      <c r="B16" s="103" t="s">
        <v>37</v>
      </c>
    </row>
    <row r="17" spans="1:16" ht="20" customHeight="1" x14ac:dyDescent="0.2">
      <c r="A17" s="98"/>
      <c r="B17" s="98" t="s">
        <v>693</v>
      </c>
      <c r="C17" s="98" t="s">
        <v>1676</v>
      </c>
      <c r="D17" s="98" t="s">
        <v>1844</v>
      </c>
      <c r="E17" s="98" t="s">
        <v>696</v>
      </c>
      <c r="F17" s="100" t="s">
        <v>1845</v>
      </c>
      <c r="G17" s="100" t="s">
        <v>1846</v>
      </c>
      <c r="H17" s="100" t="s">
        <v>1847</v>
      </c>
      <c r="I17" s="98" t="s">
        <v>1848</v>
      </c>
      <c r="J17" s="98" t="s">
        <v>1849</v>
      </c>
      <c r="K17" s="98" t="s">
        <v>1851</v>
      </c>
      <c r="L17" s="100" t="s">
        <v>1852</v>
      </c>
      <c r="M17" s="100" t="s">
        <v>1853</v>
      </c>
      <c r="N17" s="100" t="s">
        <v>1854</v>
      </c>
      <c r="O17" s="100" t="s">
        <v>1855</v>
      </c>
      <c r="P17" s="100" t="s">
        <v>1856</v>
      </c>
    </row>
    <row r="18" spans="1:16" x14ac:dyDescent="0.2">
      <c r="B18" t="s">
        <v>475</v>
      </c>
      <c r="C18" t="s">
        <v>732</v>
      </c>
      <c r="D18" t="s">
        <v>1857</v>
      </c>
      <c r="E18" t="s">
        <v>1858</v>
      </c>
      <c r="F18" s="7">
        <v>1</v>
      </c>
      <c r="G18" s="7">
        <v>52</v>
      </c>
      <c r="H18" s="7" t="s">
        <v>1859</v>
      </c>
      <c r="I18" t="s">
        <v>1900</v>
      </c>
      <c r="J18" t="s">
        <v>1900</v>
      </c>
      <c r="K18" t="s">
        <v>1862</v>
      </c>
      <c r="L18" s="7">
        <v>604800</v>
      </c>
      <c r="M18" s="7">
        <v>1877306212</v>
      </c>
      <c r="N18" s="7">
        <v>1877306212</v>
      </c>
      <c r="O18" s="7" t="s">
        <v>1858</v>
      </c>
      <c r="P18" s="7">
        <v>1</v>
      </c>
    </row>
    <row r="19" spans="1:16" x14ac:dyDescent="0.2">
      <c r="B19" t="s">
        <v>1601</v>
      </c>
      <c r="C19" t="s">
        <v>1602</v>
      </c>
      <c r="D19" t="s">
        <v>1857</v>
      </c>
      <c r="E19" t="s">
        <v>1858</v>
      </c>
      <c r="F19" s="7">
        <v>1</v>
      </c>
      <c r="G19" s="7">
        <v>6</v>
      </c>
      <c r="H19" s="7" t="s">
        <v>1859</v>
      </c>
      <c r="I19" t="s">
        <v>1901</v>
      </c>
      <c r="J19" t="s">
        <v>1901</v>
      </c>
      <c r="K19" t="s">
        <v>1902</v>
      </c>
      <c r="L19" s="7">
        <v>604800</v>
      </c>
      <c r="M19" s="7">
        <v>1782145848</v>
      </c>
      <c r="N19" s="7">
        <v>1782145848</v>
      </c>
      <c r="O19" s="7" t="s">
        <v>1858</v>
      </c>
      <c r="P19" s="7">
        <v>19</v>
      </c>
    </row>
    <row r="21" spans="1:16" x14ac:dyDescent="0.2">
      <c r="B21" s="103" t="s">
        <v>113</v>
      </c>
    </row>
    <row r="22" spans="1:16" ht="20" customHeight="1" x14ac:dyDescent="0.2">
      <c r="A22" s="98"/>
      <c r="B22" s="98" t="s">
        <v>693</v>
      </c>
      <c r="C22" s="98" t="s">
        <v>1676</v>
      </c>
      <c r="D22" s="98" t="s">
        <v>1844</v>
      </c>
      <c r="E22" s="98" t="s">
        <v>696</v>
      </c>
      <c r="F22" s="100" t="s">
        <v>1845</v>
      </c>
      <c r="G22" s="100" t="s">
        <v>1846</v>
      </c>
      <c r="H22" s="100" t="s">
        <v>1847</v>
      </c>
      <c r="I22" s="98" t="s">
        <v>1848</v>
      </c>
      <c r="J22" s="98" t="s">
        <v>1849</v>
      </c>
      <c r="K22" s="98" t="s">
        <v>1851</v>
      </c>
      <c r="L22" s="100" t="s">
        <v>1852</v>
      </c>
      <c r="M22" s="100" t="s">
        <v>1853</v>
      </c>
      <c r="N22" s="100" t="s">
        <v>1854</v>
      </c>
      <c r="O22" s="100" t="s">
        <v>1855</v>
      </c>
      <c r="P22" s="100" t="s">
        <v>1856</v>
      </c>
    </row>
    <row r="23" spans="1:16" x14ac:dyDescent="0.2">
      <c r="B23" t="s">
        <v>481</v>
      </c>
      <c r="C23" t="s">
        <v>763</v>
      </c>
      <c r="D23" t="s">
        <v>1909</v>
      </c>
      <c r="E23" t="s">
        <v>1910</v>
      </c>
      <c r="F23" s="7">
        <v>149</v>
      </c>
      <c r="G23" s="7">
        <v>152</v>
      </c>
      <c r="H23" s="7" t="s">
        <v>1864</v>
      </c>
      <c r="I23" t="s">
        <v>1911</v>
      </c>
      <c r="J23" t="s">
        <v>1912</v>
      </c>
      <c r="K23" t="s">
        <v>1912</v>
      </c>
      <c r="L23" s="7">
        <v>604800</v>
      </c>
      <c r="M23" s="7">
        <v>2029493438</v>
      </c>
      <c r="N23" s="7">
        <v>2029493438</v>
      </c>
      <c r="O23" s="7" t="s">
        <v>1910</v>
      </c>
      <c r="P23" s="7">
        <v>63041</v>
      </c>
    </row>
    <row r="24" spans="1:16" x14ac:dyDescent="0.2">
      <c r="B24" t="s">
        <v>475</v>
      </c>
      <c r="C24" t="s">
        <v>732</v>
      </c>
      <c r="D24" t="s">
        <v>1909</v>
      </c>
      <c r="E24" t="s">
        <v>1858</v>
      </c>
      <c r="F24" s="7">
        <v>52</v>
      </c>
      <c r="G24" s="7">
        <v>52</v>
      </c>
      <c r="H24" s="7" t="s">
        <v>1864</v>
      </c>
      <c r="I24" t="s">
        <v>1913</v>
      </c>
      <c r="J24" t="s">
        <v>1862</v>
      </c>
      <c r="K24" t="s">
        <v>1862</v>
      </c>
      <c r="L24" s="7">
        <v>604800</v>
      </c>
      <c r="M24" s="7">
        <v>1877306212</v>
      </c>
      <c r="N24" s="7">
        <v>1877306212</v>
      </c>
      <c r="O24" s="7" t="s">
        <v>1858</v>
      </c>
      <c r="P24" s="7">
        <v>23046</v>
      </c>
    </row>
    <row r="25" spans="1:16" x14ac:dyDescent="0.2">
      <c r="B25" t="s">
        <v>1131</v>
      </c>
      <c r="C25" t="s">
        <v>1132</v>
      </c>
      <c r="D25" t="s">
        <v>1909</v>
      </c>
      <c r="E25" t="s">
        <v>1858</v>
      </c>
      <c r="F25" s="7">
        <v>1</v>
      </c>
      <c r="G25" s="7">
        <v>30</v>
      </c>
      <c r="H25" s="7" t="s">
        <v>1859</v>
      </c>
      <c r="I25" t="s">
        <v>1914</v>
      </c>
      <c r="J25" t="s">
        <v>1914</v>
      </c>
      <c r="K25" t="s">
        <v>1862</v>
      </c>
      <c r="L25" s="7">
        <v>604800</v>
      </c>
      <c r="M25" s="7">
        <v>1907936489</v>
      </c>
      <c r="N25" s="7">
        <v>1907936489</v>
      </c>
      <c r="O25" s="7" t="s">
        <v>1858</v>
      </c>
      <c r="P25" s="7">
        <v>8</v>
      </c>
    </row>
    <row r="26" spans="1:16" x14ac:dyDescent="0.2">
      <c r="B26" t="s">
        <v>1151</v>
      </c>
      <c r="C26" t="s">
        <v>1156</v>
      </c>
      <c r="D26" t="s">
        <v>1915</v>
      </c>
      <c r="E26" t="s">
        <v>1905</v>
      </c>
      <c r="F26" s="7">
        <v>295</v>
      </c>
      <c r="G26" s="7">
        <v>402</v>
      </c>
      <c r="H26" s="7" t="s">
        <v>1864</v>
      </c>
      <c r="I26" t="s">
        <v>1916</v>
      </c>
      <c r="J26" t="s">
        <v>1917</v>
      </c>
      <c r="K26" t="s">
        <v>1917</v>
      </c>
      <c r="L26" s="7">
        <v>604800</v>
      </c>
      <c r="M26" s="7">
        <v>1430913836</v>
      </c>
      <c r="N26" s="7">
        <v>1430913836</v>
      </c>
      <c r="O26" s="7" t="s">
        <v>1905</v>
      </c>
      <c r="P26" s="7">
        <v>35</v>
      </c>
    </row>
    <row r="27" spans="1:16" x14ac:dyDescent="0.2">
      <c r="B27" t="s">
        <v>793</v>
      </c>
      <c r="C27" t="s">
        <v>794</v>
      </c>
      <c r="D27" t="s">
        <v>1915</v>
      </c>
      <c r="E27" t="s">
        <v>1905</v>
      </c>
      <c r="F27" s="7">
        <v>65</v>
      </c>
      <c r="G27" s="7">
        <v>84</v>
      </c>
      <c r="H27" s="7" t="s">
        <v>1864</v>
      </c>
      <c r="I27" t="s">
        <v>1918</v>
      </c>
      <c r="J27" t="s">
        <v>1919</v>
      </c>
      <c r="K27" t="s">
        <v>1919</v>
      </c>
      <c r="L27" s="7">
        <v>604800</v>
      </c>
      <c r="M27" s="7">
        <v>1226736017</v>
      </c>
      <c r="N27" s="7">
        <v>1226736017</v>
      </c>
      <c r="O27" s="7" t="s">
        <v>1905</v>
      </c>
      <c r="P27" s="7">
        <v>438</v>
      </c>
    </row>
    <row r="28" spans="1:16" x14ac:dyDescent="0.2">
      <c r="B28" t="s">
        <v>787</v>
      </c>
      <c r="C28" t="s">
        <v>788</v>
      </c>
      <c r="D28" t="s">
        <v>1915</v>
      </c>
      <c r="E28" t="s">
        <v>1905</v>
      </c>
      <c r="F28" s="7">
        <v>9</v>
      </c>
      <c r="G28" s="7">
        <v>10</v>
      </c>
      <c r="H28" s="7" t="s">
        <v>1864</v>
      </c>
      <c r="I28" t="s">
        <v>1920</v>
      </c>
      <c r="J28" t="s">
        <v>1921</v>
      </c>
      <c r="K28" t="s">
        <v>1921</v>
      </c>
      <c r="L28" s="7">
        <v>604800</v>
      </c>
      <c r="M28" s="7">
        <v>808954722</v>
      </c>
      <c r="N28" s="7">
        <v>808954722</v>
      </c>
      <c r="O28" s="7" t="s">
        <v>1905</v>
      </c>
      <c r="P28" s="7">
        <v>1243</v>
      </c>
    </row>
    <row r="29" spans="1:16" x14ac:dyDescent="0.2">
      <c r="B29" t="s">
        <v>899</v>
      </c>
      <c r="C29" t="s">
        <v>912</v>
      </c>
      <c r="D29" t="s">
        <v>1915</v>
      </c>
      <c r="E29" t="s">
        <v>1858</v>
      </c>
      <c r="F29" s="7">
        <v>98</v>
      </c>
      <c r="G29" s="7">
        <v>253</v>
      </c>
      <c r="H29" s="7" t="s">
        <v>1864</v>
      </c>
      <c r="I29" t="s">
        <v>1922</v>
      </c>
      <c r="J29" t="s">
        <v>1923</v>
      </c>
      <c r="K29" t="s">
        <v>1923</v>
      </c>
      <c r="L29" s="7">
        <v>604800</v>
      </c>
      <c r="M29" s="7">
        <v>147867687</v>
      </c>
      <c r="N29" s="7">
        <v>147867687</v>
      </c>
      <c r="O29" s="7" t="s">
        <v>1858</v>
      </c>
      <c r="P29" s="7">
        <v>54</v>
      </c>
    </row>
    <row r="30" spans="1:16" x14ac:dyDescent="0.2">
      <c r="B30" t="s">
        <v>899</v>
      </c>
      <c r="C30" t="s">
        <v>912</v>
      </c>
      <c r="D30" t="s">
        <v>1909</v>
      </c>
      <c r="E30" t="s">
        <v>1858</v>
      </c>
      <c r="F30" s="7">
        <v>253</v>
      </c>
      <c r="G30" s="7">
        <v>253</v>
      </c>
      <c r="H30" s="7" t="s">
        <v>1864</v>
      </c>
      <c r="I30" t="s">
        <v>1924</v>
      </c>
      <c r="J30" t="s">
        <v>1923</v>
      </c>
      <c r="K30" t="s">
        <v>1923</v>
      </c>
      <c r="L30" s="7">
        <v>604800</v>
      </c>
      <c r="M30" s="7">
        <v>147867687</v>
      </c>
      <c r="N30" s="7">
        <v>147867687</v>
      </c>
      <c r="O30" s="7" t="s">
        <v>1858</v>
      </c>
      <c r="P30" s="7">
        <v>1879800</v>
      </c>
    </row>
    <row r="31" spans="1:16" x14ac:dyDescent="0.2">
      <c r="B31" t="s">
        <v>476</v>
      </c>
      <c r="C31" t="s">
        <v>738</v>
      </c>
      <c r="D31" t="s">
        <v>1915</v>
      </c>
      <c r="E31" t="s">
        <v>1905</v>
      </c>
      <c r="F31" s="7">
        <v>67</v>
      </c>
      <c r="G31" s="7">
        <v>270</v>
      </c>
      <c r="H31" s="7" t="s">
        <v>1864</v>
      </c>
      <c r="I31" t="s">
        <v>1925</v>
      </c>
      <c r="J31" t="s">
        <v>1926</v>
      </c>
      <c r="K31" t="s">
        <v>1926</v>
      </c>
      <c r="L31" s="7">
        <v>604800</v>
      </c>
      <c r="M31" s="7">
        <v>1173603407</v>
      </c>
      <c r="N31" s="7">
        <v>1173603407</v>
      </c>
      <c r="O31" s="7" t="s">
        <v>1905</v>
      </c>
      <c r="P31" s="7">
        <v>155</v>
      </c>
    </row>
    <row r="32" spans="1:16" x14ac:dyDescent="0.2">
      <c r="B32" t="s">
        <v>531</v>
      </c>
      <c r="C32" t="s">
        <v>955</v>
      </c>
      <c r="D32" t="s">
        <v>1915</v>
      </c>
      <c r="E32" t="s">
        <v>1927</v>
      </c>
      <c r="F32" s="7">
        <v>336</v>
      </c>
      <c r="G32" s="7">
        <v>336</v>
      </c>
      <c r="H32" s="7" t="s">
        <v>1864</v>
      </c>
      <c r="I32" t="s">
        <v>1928</v>
      </c>
      <c r="J32" t="s">
        <v>1929</v>
      </c>
      <c r="K32" t="s">
        <v>1929</v>
      </c>
      <c r="L32" s="7">
        <v>604800</v>
      </c>
      <c r="M32" s="7">
        <v>30734859</v>
      </c>
      <c r="N32" s="7">
        <v>30734859</v>
      </c>
      <c r="O32" s="7" t="s">
        <v>1927</v>
      </c>
      <c r="P32" s="7">
        <v>6</v>
      </c>
    </row>
    <row r="33" spans="2:16" x14ac:dyDescent="0.2">
      <c r="B33" t="s">
        <v>793</v>
      </c>
      <c r="C33" t="s">
        <v>796</v>
      </c>
      <c r="D33" t="s">
        <v>1915</v>
      </c>
      <c r="E33" t="s">
        <v>1905</v>
      </c>
      <c r="F33" s="7">
        <v>69</v>
      </c>
      <c r="G33" s="7">
        <v>255</v>
      </c>
      <c r="H33" s="7" t="s">
        <v>1864</v>
      </c>
      <c r="I33" t="s">
        <v>1930</v>
      </c>
      <c r="J33" t="s">
        <v>1931</v>
      </c>
      <c r="K33" t="s">
        <v>1931</v>
      </c>
      <c r="L33" s="7">
        <v>604800</v>
      </c>
      <c r="M33" s="7">
        <v>1463392106</v>
      </c>
      <c r="N33" s="7">
        <v>1463392106</v>
      </c>
      <c r="O33" s="7" t="s">
        <v>1905</v>
      </c>
      <c r="P33" s="7">
        <v>1268</v>
      </c>
    </row>
    <row r="34" spans="2:16" x14ac:dyDescent="0.2">
      <c r="B34" t="s">
        <v>493</v>
      </c>
      <c r="C34" t="s">
        <v>993</v>
      </c>
      <c r="D34" t="s">
        <v>1909</v>
      </c>
      <c r="E34" t="s">
        <v>1910</v>
      </c>
      <c r="F34" s="7">
        <v>172</v>
      </c>
      <c r="G34" s="7">
        <v>172</v>
      </c>
      <c r="H34" s="7" t="s">
        <v>1864</v>
      </c>
      <c r="I34" t="s">
        <v>1932</v>
      </c>
      <c r="J34" t="s">
        <v>1931</v>
      </c>
      <c r="K34" t="s">
        <v>1931</v>
      </c>
      <c r="L34" s="7">
        <v>604800</v>
      </c>
      <c r="M34" s="7">
        <v>1534422786</v>
      </c>
      <c r="N34" s="7">
        <v>1534422786</v>
      </c>
      <c r="O34" s="7" t="s">
        <v>1910</v>
      </c>
      <c r="P34" s="7">
        <v>1291777</v>
      </c>
    </row>
    <row r="35" spans="2:16" x14ac:dyDescent="0.2">
      <c r="B35" t="s">
        <v>620</v>
      </c>
      <c r="C35" t="s">
        <v>1097</v>
      </c>
      <c r="D35" t="s">
        <v>1909</v>
      </c>
      <c r="E35" t="s">
        <v>1858</v>
      </c>
      <c r="F35" s="7">
        <v>48</v>
      </c>
      <c r="G35" s="7">
        <v>48</v>
      </c>
      <c r="H35" s="7" t="s">
        <v>1864</v>
      </c>
      <c r="I35" t="s">
        <v>1933</v>
      </c>
      <c r="J35" t="s">
        <v>1862</v>
      </c>
      <c r="K35" t="s">
        <v>1862</v>
      </c>
      <c r="L35" s="7">
        <v>604800</v>
      </c>
      <c r="M35" s="7">
        <v>2412532301</v>
      </c>
      <c r="N35" s="7">
        <v>2412532301</v>
      </c>
      <c r="O35" s="7" t="s">
        <v>1858</v>
      </c>
      <c r="P35" s="7">
        <v>4238</v>
      </c>
    </row>
    <row r="36" spans="2:16" x14ac:dyDescent="0.2">
      <c r="B36" t="s">
        <v>1234</v>
      </c>
      <c r="C36" t="s">
        <v>1239</v>
      </c>
      <c r="D36" t="s">
        <v>1915</v>
      </c>
      <c r="E36" t="s">
        <v>1927</v>
      </c>
      <c r="F36" s="7">
        <v>351</v>
      </c>
      <c r="G36" s="7">
        <v>352</v>
      </c>
      <c r="H36" s="7" t="s">
        <v>1864</v>
      </c>
      <c r="I36" t="s">
        <v>1934</v>
      </c>
      <c r="J36" t="s">
        <v>1935</v>
      </c>
      <c r="K36" t="s">
        <v>1935</v>
      </c>
      <c r="L36" s="7">
        <v>604800</v>
      </c>
      <c r="M36" s="7">
        <v>1950888513</v>
      </c>
      <c r="N36" s="7">
        <v>1950888513</v>
      </c>
      <c r="O36" s="7" t="s">
        <v>1927</v>
      </c>
      <c r="P36" s="7">
        <v>35</v>
      </c>
    </row>
    <row r="37" spans="2:16" x14ac:dyDescent="0.2">
      <c r="B37" t="s">
        <v>1234</v>
      </c>
      <c r="C37" t="s">
        <v>1241</v>
      </c>
      <c r="D37" t="s">
        <v>1915</v>
      </c>
      <c r="E37" t="s">
        <v>1927</v>
      </c>
      <c r="F37" s="7">
        <v>304</v>
      </c>
      <c r="G37" s="7">
        <v>353</v>
      </c>
      <c r="H37" s="7" t="s">
        <v>1864</v>
      </c>
      <c r="I37" t="s">
        <v>1936</v>
      </c>
      <c r="J37" t="s">
        <v>1935</v>
      </c>
      <c r="K37" t="s">
        <v>1935</v>
      </c>
      <c r="L37" s="7">
        <v>604800</v>
      </c>
      <c r="M37" s="7">
        <v>1297720340</v>
      </c>
      <c r="N37" s="7">
        <v>1297720340</v>
      </c>
      <c r="O37" s="7" t="s">
        <v>1927</v>
      </c>
      <c r="P37" s="7">
        <v>13</v>
      </c>
    </row>
    <row r="38" spans="2:16" x14ac:dyDescent="0.2">
      <c r="B38" t="s">
        <v>479</v>
      </c>
      <c r="C38" t="s">
        <v>754</v>
      </c>
      <c r="D38" t="s">
        <v>1909</v>
      </c>
      <c r="E38" t="s">
        <v>1858</v>
      </c>
      <c r="F38" s="7">
        <v>52</v>
      </c>
      <c r="G38" s="7">
        <v>52</v>
      </c>
      <c r="H38" s="7" t="s">
        <v>1864</v>
      </c>
      <c r="I38" t="s">
        <v>1913</v>
      </c>
      <c r="J38" t="s">
        <v>1862</v>
      </c>
      <c r="K38" t="s">
        <v>1862</v>
      </c>
      <c r="L38" s="7">
        <v>604800</v>
      </c>
      <c r="M38" s="7">
        <v>2435843405</v>
      </c>
      <c r="N38" s="7">
        <v>2435843405</v>
      </c>
      <c r="O38" s="7" t="s">
        <v>1858</v>
      </c>
      <c r="P38" s="7">
        <v>17134</v>
      </c>
    </row>
    <row r="39" spans="2:16" x14ac:dyDescent="0.2">
      <c r="B39" t="s">
        <v>612</v>
      </c>
      <c r="C39" t="s">
        <v>1089</v>
      </c>
      <c r="D39" t="s">
        <v>1909</v>
      </c>
      <c r="E39" t="s">
        <v>1858</v>
      </c>
      <c r="F39" s="7">
        <v>52</v>
      </c>
      <c r="G39" s="7">
        <v>52</v>
      </c>
      <c r="H39" s="7" t="s">
        <v>1864</v>
      </c>
      <c r="I39" t="s">
        <v>1913</v>
      </c>
      <c r="J39" t="s">
        <v>1862</v>
      </c>
      <c r="K39" t="s">
        <v>1862</v>
      </c>
      <c r="L39" s="7">
        <v>604800</v>
      </c>
      <c r="M39" s="7">
        <v>2485654585</v>
      </c>
      <c r="N39" s="7">
        <v>2485654585</v>
      </c>
      <c r="O39" s="7" t="s">
        <v>1858</v>
      </c>
      <c r="P39" s="7">
        <v>22217</v>
      </c>
    </row>
    <row r="40" spans="2:16" x14ac:dyDescent="0.2">
      <c r="B40" t="s">
        <v>1413</v>
      </c>
      <c r="C40" t="s">
        <v>1414</v>
      </c>
      <c r="D40" t="s">
        <v>1909</v>
      </c>
      <c r="E40" t="s">
        <v>1910</v>
      </c>
      <c r="F40" s="7">
        <v>3</v>
      </c>
      <c r="G40" s="7">
        <v>4</v>
      </c>
      <c r="H40" s="7" t="s">
        <v>1864</v>
      </c>
      <c r="I40" t="s">
        <v>1937</v>
      </c>
      <c r="J40" t="s">
        <v>1938</v>
      </c>
      <c r="K40" t="s">
        <v>1938</v>
      </c>
      <c r="L40" s="7">
        <v>604800</v>
      </c>
      <c r="M40" s="7">
        <v>585006039</v>
      </c>
      <c r="N40" s="7">
        <v>585006039</v>
      </c>
      <c r="O40" s="7" t="s">
        <v>1910</v>
      </c>
      <c r="P40" s="7">
        <v>618</v>
      </c>
    </row>
    <row r="41" spans="2:16" x14ac:dyDescent="0.2">
      <c r="B41" t="s">
        <v>1460</v>
      </c>
      <c r="C41" t="s">
        <v>1461</v>
      </c>
      <c r="D41" t="s">
        <v>1909</v>
      </c>
      <c r="E41" t="s">
        <v>1910</v>
      </c>
      <c r="F41" s="7">
        <v>175</v>
      </c>
      <c r="G41" s="7">
        <v>176</v>
      </c>
      <c r="H41" s="7" t="s">
        <v>1864</v>
      </c>
      <c r="I41" t="s">
        <v>1939</v>
      </c>
      <c r="J41" t="s">
        <v>1940</v>
      </c>
      <c r="K41" t="s">
        <v>1940</v>
      </c>
      <c r="L41" s="7">
        <v>604800</v>
      </c>
      <c r="M41" s="7">
        <v>3338354999</v>
      </c>
      <c r="N41" s="7">
        <v>3338354999</v>
      </c>
      <c r="O41" s="7" t="s">
        <v>1910</v>
      </c>
      <c r="P41" s="7">
        <v>787116</v>
      </c>
    </row>
    <row r="42" spans="2:16" x14ac:dyDescent="0.2">
      <c r="B42" t="s">
        <v>766</v>
      </c>
      <c r="C42" t="s">
        <v>775</v>
      </c>
      <c r="D42" t="s">
        <v>1915</v>
      </c>
      <c r="E42" t="s">
        <v>1905</v>
      </c>
      <c r="F42" s="7">
        <v>281</v>
      </c>
      <c r="G42" s="7">
        <v>464</v>
      </c>
      <c r="H42" s="7" t="s">
        <v>1864</v>
      </c>
      <c r="I42" t="s">
        <v>1941</v>
      </c>
      <c r="J42" t="s">
        <v>1907</v>
      </c>
      <c r="K42" t="s">
        <v>1907</v>
      </c>
      <c r="L42" s="7">
        <v>604800</v>
      </c>
      <c r="M42" s="7">
        <v>3625648342</v>
      </c>
      <c r="N42" s="7">
        <v>3625648342</v>
      </c>
      <c r="O42" s="7" t="s">
        <v>1905</v>
      </c>
      <c r="P42" s="7">
        <v>1247</v>
      </c>
    </row>
    <row r="43" spans="2:16" x14ac:dyDescent="0.2">
      <c r="B43" t="s">
        <v>476</v>
      </c>
      <c r="C43" t="s">
        <v>744</v>
      </c>
      <c r="D43" t="s">
        <v>1915</v>
      </c>
      <c r="E43" t="s">
        <v>1905</v>
      </c>
      <c r="F43" s="7">
        <v>67</v>
      </c>
      <c r="G43" s="7">
        <v>225</v>
      </c>
      <c r="H43" s="7" t="s">
        <v>1864</v>
      </c>
      <c r="I43" t="s">
        <v>1925</v>
      </c>
      <c r="J43" t="s">
        <v>1926</v>
      </c>
      <c r="K43" t="s">
        <v>1926</v>
      </c>
      <c r="L43" s="7">
        <v>604800</v>
      </c>
      <c r="M43" s="7">
        <v>1477541833</v>
      </c>
      <c r="N43" s="7">
        <v>1477541833</v>
      </c>
      <c r="O43" s="7" t="s">
        <v>1905</v>
      </c>
      <c r="P43" s="7">
        <v>2471</v>
      </c>
    </row>
    <row r="44" spans="2:16" x14ac:dyDescent="0.2">
      <c r="B44" t="s">
        <v>793</v>
      </c>
      <c r="C44" t="s">
        <v>800</v>
      </c>
      <c r="D44" t="s">
        <v>1915</v>
      </c>
      <c r="E44" t="s">
        <v>1905</v>
      </c>
      <c r="F44" s="7">
        <v>71</v>
      </c>
      <c r="G44" s="7">
        <v>255</v>
      </c>
      <c r="H44" s="7" t="s">
        <v>1864</v>
      </c>
      <c r="I44" t="s">
        <v>1942</v>
      </c>
      <c r="J44" t="s">
        <v>1943</v>
      </c>
      <c r="K44" t="s">
        <v>1943</v>
      </c>
      <c r="L44" s="7">
        <v>604800</v>
      </c>
      <c r="M44" s="7">
        <v>1695104384</v>
      </c>
      <c r="N44" s="7">
        <v>1695104384</v>
      </c>
      <c r="O44" s="7" t="s">
        <v>1905</v>
      </c>
      <c r="P44" s="7">
        <v>1661</v>
      </c>
    </row>
    <row r="45" spans="2:16" x14ac:dyDescent="0.2">
      <c r="B45" t="s">
        <v>476</v>
      </c>
      <c r="C45" t="s">
        <v>746</v>
      </c>
      <c r="D45" t="s">
        <v>1915</v>
      </c>
      <c r="E45" t="s">
        <v>1905</v>
      </c>
      <c r="F45" s="7">
        <v>73</v>
      </c>
      <c r="G45" s="7">
        <v>181</v>
      </c>
      <c r="H45" s="7" t="s">
        <v>1864</v>
      </c>
      <c r="I45" t="s">
        <v>1944</v>
      </c>
      <c r="J45" t="s">
        <v>1945</v>
      </c>
      <c r="K45" t="s">
        <v>1945</v>
      </c>
      <c r="L45" s="7">
        <v>604800</v>
      </c>
      <c r="M45" s="7">
        <v>431331071</v>
      </c>
      <c r="N45" s="7">
        <v>431331071</v>
      </c>
      <c r="O45" s="7" t="s">
        <v>1905</v>
      </c>
      <c r="P45" s="7">
        <v>5</v>
      </c>
    </row>
    <row r="46" spans="2:16" x14ac:dyDescent="0.2">
      <c r="B46" t="s">
        <v>911</v>
      </c>
      <c r="C46" t="s">
        <v>914</v>
      </c>
      <c r="D46" t="s">
        <v>1909</v>
      </c>
      <c r="E46" t="s">
        <v>1858</v>
      </c>
      <c r="F46" s="7">
        <v>46</v>
      </c>
      <c r="G46" s="7">
        <v>46</v>
      </c>
      <c r="H46" s="7" t="s">
        <v>1864</v>
      </c>
      <c r="I46" t="s">
        <v>1946</v>
      </c>
      <c r="J46" t="s">
        <v>1947</v>
      </c>
      <c r="K46" t="s">
        <v>1947</v>
      </c>
      <c r="L46" s="7">
        <v>604800</v>
      </c>
      <c r="M46" s="7">
        <v>1057847380</v>
      </c>
      <c r="N46" s="7">
        <v>1057847380</v>
      </c>
      <c r="O46" s="7" t="s">
        <v>1858</v>
      </c>
      <c r="P46" s="7">
        <v>46460</v>
      </c>
    </row>
    <row r="47" spans="2:16" x14ac:dyDescent="0.2">
      <c r="B47" t="s">
        <v>511</v>
      </c>
      <c r="C47" t="s">
        <v>922</v>
      </c>
      <c r="D47" t="s">
        <v>1909</v>
      </c>
      <c r="E47" t="s">
        <v>1858</v>
      </c>
      <c r="F47" s="7">
        <v>73</v>
      </c>
      <c r="G47" s="7">
        <v>73</v>
      </c>
      <c r="H47" s="7" t="s">
        <v>1864</v>
      </c>
      <c r="I47" t="s">
        <v>1948</v>
      </c>
      <c r="J47" t="s">
        <v>1949</v>
      </c>
      <c r="K47" t="s">
        <v>1949</v>
      </c>
      <c r="L47" s="7">
        <v>604800</v>
      </c>
      <c r="M47" s="7">
        <v>2711610842</v>
      </c>
      <c r="N47" s="7">
        <v>2711610842</v>
      </c>
      <c r="O47" s="7" t="s">
        <v>1858</v>
      </c>
      <c r="P47" s="7">
        <v>27423</v>
      </c>
    </row>
    <row r="48" spans="2:16" x14ac:dyDescent="0.2">
      <c r="B48" t="s">
        <v>793</v>
      </c>
      <c r="C48" t="s">
        <v>802</v>
      </c>
      <c r="D48" t="s">
        <v>1915</v>
      </c>
      <c r="E48" t="s">
        <v>1905</v>
      </c>
      <c r="F48" s="7">
        <v>72</v>
      </c>
      <c r="G48" s="7">
        <v>224</v>
      </c>
      <c r="H48" s="7" t="s">
        <v>1864</v>
      </c>
      <c r="I48" t="s">
        <v>1942</v>
      </c>
      <c r="J48" t="s">
        <v>1931</v>
      </c>
      <c r="K48" t="s">
        <v>1931</v>
      </c>
      <c r="L48" s="7">
        <v>604800</v>
      </c>
      <c r="M48" s="7">
        <v>2642189132</v>
      </c>
      <c r="N48" s="7">
        <v>2642189132</v>
      </c>
      <c r="O48" s="7" t="s">
        <v>1905</v>
      </c>
      <c r="P48" s="7">
        <v>57</v>
      </c>
    </row>
    <row r="49" spans="2:16" x14ac:dyDescent="0.2">
      <c r="B49" t="s">
        <v>1234</v>
      </c>
      <c r="C49" t="s">
        <v>1243</v>
      </c>
      <c r="D49" t="s">
        <v>1915</v>
      </c>
      <c r="E49" t="s">
        <v>1927</v>
      </c>
      <c r="F49" s="7">
        <v>304</v>
      </c>
      <c r="G49" s="7">
        <v>353</v>
      </c>
      <c r="H49" s="7" t="s">
        <v>1864</v>
      </c>
      <c r="I49" t="s">
        <v>1936</v>
      </c>
      <c r="J49" t="s">
        <v>1935</v>
      </c>
      <c r="K49" t="s">
        <v>1935</v>
      </c>
      <c r="L49" s="7">
        <v>604800</v>
      </c>
      <c r="M49" s="7">
        <v>4200788338</v>
      </c>
      <c r="N49" s="7">
        <v>4200788338</v>
      </c>
      <c r="O49" s="7" t="s">
        <v>1927</v>
      </c>
      <c r="P49" s="7">
        <v>38</v>
      </c>
    </row>
    <row r="50" spans="2:16" x14ac:dyDescent="0.2">
      <c r="B50" t="s">
        <v>476</v>
      </c>
      <c r="C50" t="s">
        <v>748</v>
      </c>
      <c r="D50" t="s">
        <v>1915</v>
      </c>
      <c r="E50" t="s">
        <v>1905</v>
      </c>
      <c r="F50" s="7">
        <v>71</v>
      </c>
      <c r="G50" s="7">
        <v>193</v>
      </c>
      <c r="H50" s="7" t="s">
        <v>1864</v>
      </c>
      <c r="I50" t="s">
        <v>1950</v>
      </c>
      <c r="J50" t="s">
        <v>1926</v>
      </c>
      <c r="K50" t="s">
        <v>1926</v>
      </c>
      <c r="L50" s="7">
        <v>604800</v>
      </c>
      <c r="M50" s="7">
        <v>2353355217</v>
      </c>
      <c r="N50" s="7">
        <v>2353355217</v>
      </c>
      <c r="O50" s="7" t="s">
        <v>1905</v>
      </c>
      <c r="P50" s="7">
        <v>204</v>
      </c>
    </row>
    <row r="51" spans="2:16" x14ac:dyDescent="0.2">
      <c r="B51" t="s">
        <v>793</v>
      </c>
      <c r="C51" t="s">
        <v>804</v>
      </c>
      <c r="D51" t="s">
        <v>1915</v>
      </c>
      <c r="E51" t="s">
        <v>1905</v>
      </c>
      <c r="F51" s="7">
        <v>70</v>
      </c>
      <c r="G51" s="7">
        <v>253</v>
      </c>
      <c r="H51" s="7" t="s">
        <v>1864</v>
      </c>
      <c r="I51" t="s">
        <v>1950</v>
      </c>
      <c r="J51" t="s">
        <v>1931</v>
      </c>
      <c r="K51" t="s">
        <v>1931</v>
      </c>
      <c r="L51" s="7">
        <v>604800</v>
      </c>
      <c r="M51" s="7">
        <v>937912743</v>
      </c>
      <c r="N51" s="7">
        <v>937912743</v>
      </c>
      <c r="O51" s="7" t="s">
        <v>1905</v>
      </c>
      <c r="P51" s="7">
        <v>187</v>
      </c>
    </row>
    <row r="52" spans="2:16" x14ac:dyDescent="0.2">
      <c r="B52" t="s">
        <v>1234</v>
      </c>
      <c r="C52" t="s">
        <v>1245</v>
      </c>
      <c r="D52" t="s">
        <v>1915</v>
      </c>
      <c r="E52" t="s">
        <v>1927</v>
      </c>
      <c r="F52" s="7">
        <v>304</v>
      </c>
      <c r="G52" s="7">
        <v>353</v>
      </c>
      <c r="H52" s="7" t="s">
        <v>1864</v>
      </c>
      <c r="I52" t="s">
        <v>1936</v>
      </c>
      <c r="J52" t="s">
        <v>1935</v>
      </c>
      <c r="K52" t="s">
        <v>1935</v>
      </c>
      <c r="L52" s="7">
        <v>604800</v>
      </c>
      <c r="M52" s="7">
        <v>1541310751</v>
      </c>
      <c r="N52" s="7">
        <v>1541310751</v>
      </c>
      <c r="O52" s="7" t="s">
        <v>1927</v>
      </c>
      <c r="P52" s="7">
        <v>3</v>
      </c>
    </row>
    <row r="53" spans="2:16" x14ac:dyDescent="0.2">
      <c r="B53" t="s">
        <v>625</v>
      </c>
      <c r="C53" t="s">
        <v>1101</v>
      </c>
      <c r="D53" t="s">
        <v>1909</v>
      </c>
      <c r="E53" t="s">
        <v>1858</v>
      </c>
      <c r="F53" s="7">
        <v>1</v>
      </c>
      <c r="G53" s="7">
        <v>30</v>
      </c>
      <c r="H53" s="7" t="s">
        <v>1859</v>
      </c>
      <c r="I53" t="s">
        <v>1914</v>
      </c>
      <c r="J53" t="s">
        <v>1914</v>
      </c>
      <c r="K53" t="s">
        <v>1902</v>
      </c>
      <c r="L53" s="7">
        <v>604800</v>
      </c>
      <c r="M53" s="7">
        <v>1033483462</v>
      </c>
      <c r="N53" s="7">
        <v>1033483462</v>
      </c>
      <c r="O53" s="7" t="s">
        <v>1858</v>
      </c>
      <c r="P53" s="7">
        <v>9</v>
      </c>
    </row>
    <row r="54" spans="2:16" x14ac:dyDescent="0.2">
      <c r="B54" t="s">
        <v>1234</v>
      </c>
      <c r="C54" t="s">
        <v>1247</v>
      </c>
      <c r="D54" t="s">
        <v>1915</v>
      </c>
      <c r="E54" t="s">
        <v>1927</v>
      </c>
      <c r="F54" s="7">
        <v>282</v>
      </c>
      <c r="G54" s="7">
        <v>353</v>
      </c>
      <c r="H54" s="7" t="s">
        <v>1864</v>
      </c>
      <c r="I54" t="s">
        <v>1951</v>
      </c>
      <c r="J54" t="s">
        <v>1935</v>
      </c>
      <c r="K54" t="s">
        <v>1935</v>
      </c>
      <c r="L54" s="7">
        <v>604800</v>
      </c>
      <c r="M54" s="7">
        <v>3622367081</v>
      </c>
      <c r="N54" s="7">
        <v>3622367081</v>
      </c>
      <c r="O54" s="7" t="s">
        <v>1927</v>
      </c>
      <c r="P54" s="7">
        <v>17</v>
      </c>
    </row>
    <row r="55" spans="2:16" x14ac:dyDescent="0.2">
      <c r="B55" t="s">
        <v>616</v>
      </c>
      <c r="C55" t="s">
        <v>1093</v>
      </c>
      <c r="D55" t="s">
        <v>1909</v>
      </c>
      <c r="E55" t="s">
        <v>1858</v>
      </c>
      <c r="F55" s="7">
        <v>45</v>
      </c>
      <c r="G55" s="7">
        <v>46</v>
      </c>
      <c r="H55" s="7" t="s">
        <v>1864</v>
      </c>
      <c r="I55" t="s">
        <v>1952</v>
      </c>
      <c r="J55" t="s">
        <v>1902</v>
      </c>
      <c r="K55" t="s">
        <v>1902</v>
      </c>
      <c r="L55" s="7">
        <v>604800</v>
      </c>
      <c r="M55" s="7">
        <v>2054498074</v>
      </c>
      <c r="N55" s="7">
        <v>2054498074</v>
      </c>
      <c r="O55" s="7" t="s">
        <v>1858</v>
      </c>
      <c r="P55" s="7">
        <v>299764</v>
      </c>
    </row>
    <row r="56" spans="2:16" x14ac:dyDescent="0.2">
      <c r="B56" t="s">
        <v>793</v>
      </c>
      <c r="C56" t="s">
        <v>806</v>
      </c>
      <c r="D56" t="s">
        <v>1915</v>
      </c>
      <c r="E56" t="s">
        <v>1905</v>
      </c>
      <c r="F56" s="7">
        <v>63</v>
      </c>
      <c r="G56" s="7">
        <v>132</v>
      </c>
      <c r="H56" s="7" t="s">
        <v>1864</v>
      </c>
      <c r="I56" t="s">
        <v>1953</v>
      </c>
      <c r="J56" t="s">
        <v>1931</v>
      </c>
      <c r="K56" t="s">
        <v>1931</v>
      </c>
      <c r="L56" s="7">
        <v>604800</v>
      </c>
      <c r="M56" s="7">
        <v>1290199572</v>
      </c>
      <c r="N56" s="7">
        <v>1290199572</v>
      </c>
      <c r="O56" s="7" t="s">
        <v>1905</v>
      </c>
      <c r="P56" s="7">
        <v>156</v>
      </c>
    </row>
    <row r="57" spans="2:16" x14ac:dyDescent="0.2">
      <c r="B57" t="s">
        <v>911</v>
      </c>
      <c r="C57" t="s">
        <v>912</v>
      </c>
      <c r="D57" t="s">
        <v>1915</v>
      </c>
      <c r="E57" t="s">
        <v>1858</v>
      </c>
      <c r="F57" s="7">
        <v>91</v>
      </c>
      <c r="G57" s="7">
        <v>246</v>
      </c>
      <c r="H57" s="7" t="s">
        <v>1864</v>
      </c>
      <c r="I57" t="s">
        <v>1922</v>
      </c>
      <c r="J57" t="s">
        <v>1954</v>
      </c>
      <c r="K57" t="s">
        <v>1954</v>
      </c>
      <c r="L57" s="7">
        <v>604800</v>
      </c>
      <c r="M57" s="7">
        <v>147867687</v>
      </c>
      <c r="N57" s="7">
        <v>147867687</v>
      </c>
      <c r="O57" s="7" t="s">
        <v>1858</v>
      </c>
      <c r="P57" s="7">
        <v>50</v>
      </c>
    </row>
    <row r="58" spans="2:16" x14ac:dyDescent="0.2">
      <c r="B58" t="s">
        <v>911</v>
      </c>
      <c r="C58" t="s">
        <v>912</v>
      </c>
      <c r="D58" t="s">
        <v>1909</v>
      </c>
      <c r="E58" t="s">
        <v>1858</v>
      </c>
      <c r="F58" s="7">
        <v>246</v>
      </c>
      <c r="G58" s="7">
        <v>246</v>
      </c>
      <c r="H58" s="7" t="s">
        <v>1864</v>
      </c>
      <c r="I58" t="s">
        <v>1924</v>
      </c>
      <c r="J58" t="s">
        <v>1954</v>
      </c>
      <c r="K58" t="s">
        <v>1954</v>
      </c>
      <c r="L58" s="7">
        <v>604800</v>
      </c>
      <c r="M58" s="7">
        <v>147867687</v>
      </c>
      <c r="N58" s="7">
        <v>147867687</v>
      </c>
      <c r="O58" s="7" t="s">
        <v>1858</v>
      </c>
      <c r="P58" s="7">
        <v>1801706</v>
      </c>
    </row>
    <row r="59" spans="2:16" x14ac:dyDescent="0.2">
      <c r="B59" t="s">
        <v>1151</v>
      </c>
      <c r="C59" t="s">
        <v>1152</v>
      </c>
      <c r="D59" t="s">
        <v>1915</v>
      </c>
      <c r="E59" t="s">
        <v>1905</v>
      </c>
      <c r="F59" s="7">
        <v>294</v>
      </c>
      <c r="G59" s="7">
        <v>402</v>
      </c>
      <c r="H59" s="7" t="s">
        <v>1864</v>
      </c>
      <c r="I59" t="s">
        <v>1955</v>
      </c>
      <c r="J59" t="s">
        <v>1917</v>
      </c>
      <c r="K59" t="s">
        <v>1917</v>
      </c>
      <c r="L59" s="7">
        <v>604800</v>
      </c>
      <c r="M59" s="7">
        <v>1345160118</v>
      </c>
      <c r="N59" s="7">
        <v>1345160118</v>
      </c>
      <c r="O59" s="7" t="s">
        <v>1905</v>
      </c>
      <c r="P59" s="7">
        <v>4</v>
      </c>
    </row>
    <row r="60" spans="2:16" x14ac:dyDescent="0.2">
      <c r="B60" t="s">
        <v>1234</v>
      </c>
      <c r="C60" t="s">
        <v>1235</v>
      </c>
      <c r="D60" t="s">
        <v>1915</v>
      </c>
      <c r="E60" t="s">
        <v>1927</v>
      </c>
      <c r="F60" s="7">
        <v>352</v>
      </c>
      <c r="G60" s="7">
        <v>353</v>
      </c>
      <c r="H60" s="7" t="s">
        <v>1864</v>
      </c>
      <c r="I60" t="s">
        <v>1934</v>
      </c>
      <c r="J60" t="s">
        <v>1935</v>
      </c>
      <c r="K60" t="s">
        <v>1935</v>
      </c>
      <c r="L60" s="7">
        <v>604800</v>
      </c>
      <c r="M60" s="7">
        <v>2975057129</v>
      </c>
      <c r="N60" s="7">
        <v>2975057129</v>
      </c>
      <c r="O60" s="7" t="s">
        <v>1927</v>
      </c>
      <c r="P60" s="7">
        <v>35</v>
      </c>
    </row>
    <row r="61" spans="2:16" x14ac:dyDescent="0.2">
      <c r="B61" t="s">
        <v>579</v>
      </c>
      <c r="C61" t="s">
        <v>1004</v>
      </c>
      <c r="D61" t="s">
        <v>1909</v>
      </c>
      <c r="E61" t="s">
        <v>1858</v>
      </c>
      <c r="F61" s="7">
        <v>10</v>
      </c>
      <c r="G61" s="7">
        <v>10</v>
      </c>
      <c r="H61" s="7" t="s">
        <v>1864</v>
      </c>
      <c r="I61" t="s">
        <v>1956</v>
      </c>
      <c r="J61" t="s">
        <v>1862</v>
      </c>
      <c r="K61" t="s">
        <v>1862</v>
      </c>
      <c r="L61" s="7">
        <v>604800</v>
      </c>
      <c r="M61" s="7">
        <v>2530353680</v>
      </c>
      <c r="N61" s="7">
        <v>2530353680</v>
      </c>
      <c r="O61" s="7" t="s">
        <v>1858</v>
      </c>
      <c r="P61" s="7">
        <v>2624</v>
      </c>
    </row>
    <row r="62" spans="2:16" x14ac:dyDescent="0.2">
      <c r="B62" t="s">
        <v>476</v>
      </c>
      <c r="C62" t="s">
        <v>735</v>
      </c>
      <c r="D62" t="s">
        <v>1915</v>
      </c>
      <c r="E62" t="s">
        <v>1905</v>
      </c>
      <c r="F62" s="7">
        <v>73</v>
      </c>
      <c r="G62" s="7">
        <v>225</v>
      </c>
      <c r="H62" s="7" t="s">
        <v>1864</v>
      </c>
      <c r="I62" t="s">
        <v>1942</v>
      </c>
      <c r="J62" t="s">
        <v>1926</v>
      </c>
      <c r="K62" t="s">
        <v>1926</v>
      </c>
      <c r="L62" s="7">
        <v>604800</v>
      </c>
      <c r="M62" s="7">
        <v>1162200163</v>
      </c>
      <c r="N62" s="7">
        <v>1162200163</v>
      </c>
      <c r="O62" s="7" t="s">
        <v>1905</v>
      </c>
      <c r="P62" s="7">
        <v>1236</v>
      </c>
    </row>
    <row r="63" spans="2:16" x14ac:dyDescent="0.2">
      <c r="B63" t="s">
        <v>476</v>
      </c>
      <c r="C63" t="s">
        <v>740</v>
      </c>
      <c r="D63" t="s">
        <v>1915</v>
      </c>
      <c r="E63" t="s">
        <v>1905</v>
      </c>
      <c r="F63" s="7">
        <v>67</v>
      </c>
      <c r="G63" s="7">
        <v>193</v>
      </c>
      <c r="H63" s="7" t="s">
        <v>1864</v>
      </c>
      <c r="I63" t="s">
        <v>1925</v>
      </c>
      <c r="J63" t="s">
        <v>1926</v>
      </c>
      <c r="K63" t="s">
        <v>1926</v>
      </c>
      <c r="L63" s="7">
        <v>604800</v>
      </c>
      <c r="M63" s="7">
        <v>1761816630</v>
      </c>
      <c r="N63" s="7">
        <v>1761816630</v>
      </c>
      <c r="O63" s="7" t="s">
        <v>1905</v>
      </c>
      <c r="P63" s="7">
        <v>253</v>
      </c>
    </row>
    <row r="64" spans="2:16" x14ac:dyDescent="0.2">
      <c r="B64" t="s">
        <v>1451</v>
      </c>
      <c r="C64" t="s">
        <v>1452</v>
      </c>
      <c r="D64" t="s">
        <v>1909</v>
      </c>
      <c r="E64" t="s">
        <v>1910</v>
      </c>
      <c r="F64" s="7">
        <v>165</v>
      </c>
      <c r="G64" s="7">
        <v>165</v>
      </c>
      <c r="H64" s="7" t="s">
        <v>1864</v>
      </c>
      <c r="I64" t="s">
        <v>1957</v>
      </c>
      <c r="J64" t="s">
        <v>1943</v>
      </c>
      <c r="K64" t="s">
        <v>1943</v>
      </c>
      <c r="L64" s="7">
        <v>604800</v>
      </c>
      <c r="M64" s="7">
        <v>3261274625</v>
      </c>
      <c r="N64" s="7">
        <v>3261274625</v>
      </c>
      <c r="O64" s="7" t="s">
        <v>1910</v>
      </c>
      <c r="P64" s="7">
        <v>726042</v>
      </c>
    </row>
    <row r="65" spans="2:16" x14ac:dyDescent="0.2">
      <c r="B65" t="s">
        <v>476</v>
      </c>
      <c r="C65" t="s">
        <v>742</v>
      </c>
      <c r="D65" t="s">
        <v>1915</v>
      </c>
      <c r="E65" t="s">
        <v>1905</v>
      </c>
      <c r="F65" s="7">
        <v>73</v>
      </c>
      <c r="G65" s="7">
        <v>272</v>
      </c>
      <c r="H65" s="7" t="s">
        <v>1864</v>
      </c>
      <c r="I65" t="s">
        <v>1942</v>
      </c>
      <c r="J65" t="s">
        <v>1926</v>
      </c>
      <c r="K65" t="s">
        <v>1926</v>
      </c>
      <c r="L65" s="7">
        <v>604800</v>
      </c>
      <c r="M65" s="7">
        <v>1519807811</v>
      </c>
      <c r="N65" s="7">
        <v>1519807811</v>
      </c>
      <c r="O65" s="7" t="s">
        <v>1905</v>
      </c>
      <c r="P65" s="7">
        <v>449</v>
      </c>
    </row>
    <row r="66" spans="2:16" x14ac:dyDescent="0.2">
      <c r="B66" t="s">
        <v>784</v>
      </c>
      <c r="C66" t="s">
        <v>785</v>
      </c>
      <c r="D66" t="s">
        <v>1909</v>
      </c>
      <c r="E66" t="s">
        <v>1910</v>
      </c>
      <c r="F66" s="7">
        <v>5</v>
      </c>
      <c r="G66" s="7">
        <v>5</v>
      </c>
      <c r="H66" s="7" t="s">
        <v>1864</v>
      </c>
      <c r="I66" t="s">
        <v>1948</v>
      </c>
      <c r="J66" t="s">
        <v>1861</v>
      </c>
      <c r="K66" t="s">
        <v>1861</v>
      </c>
      <c r="L66" s="7">
        <v>604800</v>
      </c>
      <c r="M66" s="7">
        <v>3924405008</v>
      </c>
      <c r="N66" s="7">
        <v>3924405008</v>
      </c>
      <c r="O66" s="7" t="s">
        <v>1910</v>
      </c>
      <c r="P66" s="7">
        <v>633</v>
      </c>
    </row>
    <row r="67" spans="2:16" x14ac:dyDescent="0.2">
      <c r="B67" t="s">
        <v>541</v>
      </c>
      <c r="C67" t="s">
        <v>964</v>
      </c>
      <c r="D67" t="s">
        <v>1915</v>
      </c>
      <c r="E67" t="s">
        <v>1927</v>
      </c>
      <c r="F67" s="7">
        <v>356</v>
      </c>
      <c r="G67" s="7">
        <v>357</v>
      </c>
      <c r="H67" s="7" t="s">
        <v>1864</v>
      </c>
      <c r="I67" t="s">
        <v>1958</v>
      </c>
      <c r="J67" t="s">
        <v>1935</v>
      </c>
      <c r="K67" t="s">
        <v>1935</v>
      </c>
      <c r="L67" s="7">
        <v>604800</v>
      </c>
      <c r="M67" s="7">
        <v>272921311</v>
      </c>
      <c r="N67" s="7">
        <v>272921311</v>
      </c>
      <c r="O67" s="7" t="s">
        <v>1927</v>
      </c>
      <c r="P67" s="7">
        <v>6</v>
      </c>
    </row>
    <row r="68" spans="2:16" x14ac:dyDescent="0.2">
      <c r="B68" t="s">
        <v>1234</v>
      </c>
      <c r="C68" t="s">
        <v>1237</v>
      </c>
      <c r="D68" t="s">
        <v>1915</v>
      </c>
      <c r="E68" t="s">
        <v>1927</v>
      </c>
      <c r="F68" s="7">
        <v>304</v>
      </c>
      <c r="G68" s="7">
        <v>353</v>
      </c>
      <c r="H68" s="7" t="s">
        <v>1864</v>
      </c>
      <c r="I68" t="s">
        <v>1936</v>
      </c>
      <c r="J68" t="s">
        <v>1935</v>
      </c>
      <c r="K68" t="s">
        <v>1935</v>
      </c>
      <c r="L68" s="7">
        <v>604800</v>
      </c>
      <c r="M68" s="7">
        <v>2171183653</v>
      </c>
      <c r="N68" s="7">
        <v>2171183653</v>
      </c>
      <c r="O68" s="7" t="s">
        <v>1927</v>
      </c>
      <c r="P68" s="7">
        <v>44</v>
      </c>
    </row>
    <row r="69" spans="2:16" x14ac:dyDescent="0.2">
      <c r="B69" t="s">
        <v>774</v>
      </c>
      <c r="C69" t="s">
        <v>775</v>
      </c>
      <c r="D69" t="s">
        <v>1915</v>
      </c>
      <c r="E69" t="s">
        <v>1905</v>
      </c>
      <c r="F69" s="7">
        <v>280</v>
      </c>
      <c r="G69" s="7">
        <v>463</v>
      </c>
      <c r="H69" s="7" t="s">
        <v>1864</v>
      </c>
      <c r="I69" t="s">
        <v>1941</v>
      </c>
      <c r="J69" t="s">
        <v>1908</v>
      </c>
      <c r="K69" t="s">
        <v>1908</v>
      </c>
      <c r="L69" s="7">
        <v>604800</v>
      </c>
      <c r="M69" s="7">
        <v>3625648342</v>
      </c>
      <c r="N69" s="7">
        <v>3625648342</v>
      </c>
      <c r="O69" s="7" t="s">
        <v>1905</v>
      </c>
      <c r="P69" s="7">
        <v>1246</v>
      </c>
    </row>
  </sheetData>
  <sheetProtection formatCells="0" formatColumns="0" formatRows="0" insertColumns="0" insertRows="0" insertHyperlinks="0" deleteColumns="0" deleteRows="0" sort="0" autoFilter="0" pivotTables="0"/>
  <mergeCells count="3">
    <mergeCell ref="A1:C1"/>
    <mergeCell ref="D1:I1"/>
    <mergeCell ref="A2:A4"/>
  </mergeCells>
  <hyperlinks>
    <hyperlink ref="B2" location="'Table of Contents'!A1" display="TABLE OF CONTENTS" xr:uid="{00000000-0004-0000-0C00-000000000000}"/>
    <hyperlink ref="B3" location="'Deployment Per Database'!A1" display="DEPLOYMENT PER DATABASE" xr:uid="{00000000-0004-0000-0C00-000001000000}"/>
    <hyperlink ref="B4" location="'Compliance Estimation'!A1" display="COMPLIANCE ESTIMATION" xr:uid="{00000000-0004-0000-0C00-000002000000}"/>
  </hyperlinks>
  <pageMargins left="0.7" right="0.7" top="0.75" bottom="0.75" header="0.3" footer="0.3"/>
  <pageSetup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9BF"/>
  </sheetPr>
  <dimension ref="A1:P40"/>
  <sheetViews>
    <sheetView showGridLines="0" workbookViewId="0">
      <pane ySplit="5" topLeftCell="A6" activePane="bottomLeft" state="frozen"/>
      <selection pane="bottomLeft" activeCell="J1" sqref="J1"/>
    </sheetView>
  </sheetViews>
  <sheetFormatPr baseColWidth="10" defaultColWidth="8.83203125" defaultRowHeight="16" x14ac:dyDescent="0.2"/>
  <cols>
    <col min="1" max="1" width="10" customWidth="1"/>
    <col min="2" max="2" width="40" customWidth="1"/>
    <col min="3" max="3" width="30" customWidth="1"/>
    <col min="4" max="4" width="50" customWidth="1"/>
    <col min="5" max="5" width="15" customWidth="1"/>
    <col min="6" max="6" width="20" style="7" customWidth="1"/>
    <col min="7" max="7" width="15" style="7" customWidth="1"/>
    <col min="8" max="8" width="30" style="7" customWidth="1"/>
    <col min="9" max="11" width="30" customWidth="1"/>
    <col min="12" max="16" width="30" style="7" customWidth="1"/>
  </cols>
  <sheetData>
    <row r="1" spans="1:16" ht="60" customHeight="1" x14ac:dyDescent="0.2">
      <c r="A1" s="140" t="s">
        <v>47</v>
      </c>
      <c r="B1" s="128"/>
      <c r="C1" s="128"/>
      <c r="D1" s="141" t="s">
        <v>1959</v>
      </c>
      <c r="E1" s="143"/>
      <c r="F1" s="143"/>
      <c r="G1" s="143"/>
      <c r="H1" s="143"/>
      <c r="I1" s="143"/>
      <c r="J1" s="104"/>
      <c r="K1" s="104"/>
      <c r="L1" s="105"/>
      <c r="M1" s="105"/>
      <c r="N1" s="105"/>
      <c r="O1" s="105"/>
      <c r="P1" s="105"/>
    </row>
    <row r="2" spans="1:16" x14ac:dyDescent="0.2">
      <c r="A2" s="144"/>
      <c r="B2" s="16" t="s">
        <v>81</v>
      </c>
    </row>
    <row r="3" spans="1:16" x14ac:dyDescent="0.2">
      <c r="A3" s="144"/>
      <c r="B3" s="16" t="s">
        <v>83</v>
      </c>
    </row>
    <row r="4" spans="1:16" x14ac:dyDescent="0.2">
      <c r="A4" s="144"/>
      <c r="B4" s="16" t="s">
        <v>87</v>
      </c>
    </row>
    <row r="6" spans="1:16" x14ac:dyDescent="0.2">
      <c r="B6" s="103" t="s">
        <v>109</v>
      </c>
    </row>
    <row r="7" spans="1:16" ht="20" customHeight="1" x14ac:dyDescent="0.2">
      <c r="A7" s="98"/>
      <c r="B7" s="98" t="s">
        <v>693</v>
      </c>
      <c r="C7" s="98" t="s">
        <v>1676</v>
      </c>
      <c r="D7" s="98" t="s">
        <v>1844</v>
      </c>
      <c r="E7" s="98" t="s">
        <v>696</v>
      </c>
      <c r="F7" s="100" t="s">
        <v>1845</v>
      </c>
      <c r="G7" s="100" t="s">
        <v>1846</v>
      </c>
      <c r="H7" s="100" t="s">
        <v>1847</v>
      </c>
      <c r="I7" s="98" t="s">
        <v>1848</v>
      </c>
      <c r="J7" s="98" t="s">
        <v>1849</v>
      </c>
      <c r="K7" s="98" t="s">
        <v>1851</v>
      </c>
      <c r="L7" s="100" t="s">
        <v>1852</v>
      </c>
      <c r="M7" s="100" t="s">
        <v>1853</v>
      </c>
      <c r="N7" s="100" t="s">
        <v>1854</v>
      </c>
      <c r="O7" s="100" t="s">
        <v>1855</v>
      </c>
      <c r="P7" s="100" t="s">
        <v>1856</v>
      </c>
    </row>
    <row r="8" spans="1:16" x14ac:dyDescent="0.2">
      <c r="B8" t="s">
        <v>538</v>
      </c>
      <c r="C8" t="s">
        <v>962</v>
      </c>
      <c r="D8" t="s">
        <v>1904</v>
      </c>
      <c r="E8" t="s">
        <v>1905</v>
      </c>
      <c r="F8" s="7">
        <v>17</v>
      </c>
      <c r="G8" s="7">
        <v>235</v>
      </c>
      <c r="H8" s="7" t="s">
        <v>1859</v>
      </c>
      <c r="I8" t="s">
        <v>1960</v>
      </c>
      <c r="J8" t="s">
        <v>1961</v>
      </c>
      <c r="K8" t="s">
        <v>1962</v>
      </c>
      <c r="L8" s="7">
        <v>604800</v>
      </c>
      <c r="M8" s="7">
        <v>1297141001</v>
      </c>
      <c r="N8" s="7">
        <v>1297141001</v>
      </c>
      <c r="O8" s="7" t="s">
        <v>1905</v>
      </c>
    </row>
    <row r="9" spans="1:16" x14ac:dyDescent="0.2">
      <c r="B9" t="s">
        <v>756</v>
      </c>
      <c r="C9" t="s">
        <v>758</v>
      </c>
      <c r="D9" t="s">
        <v>1904</v>
      </c>
      <c r="E9" t="s">
        <v>1905</v>
      </c>
      <c r="F9" s="7">
        <v>17</v>
      </c>
      <c r="G9" s="7">
        <v>235</v>
      </c>
      <c r="H9" s="7" t="s">
        <v>1859</v>
      </c>
      <c r="I9" t="s">
        <v>1960</v>
      </c>
      <c r="J9" t="s">
        <v>1961</v>
      </c>
      <c r="K9" t="s">
        <v>1962</v>
      </c>
      <c r="L9" s="7">
        <v>604800</v>
      </c>
      <c r="M9" s="7">
        <v>1297141001</v>
      </c>
      <c r="N9" s="7">
        <v>1297141001</v>
      </c>
      <c r="O9" s="7" t="s">
        <v>1905</v>
      </c>
    </row>
    <row r="10" spans="1:16" x14ac:dyDescent="0.2">
      <c r="B10" t="s">
        <v>1168</v>
      </c>
      <c r="C10" t="s">
        <v>1169</v>
      </c>
      <c r="D10" t="s">
        <v>1904</v>
      </c>
      <c r="E10" t="s">
        <v>1905</v>
      </c>
      <c r="F10" s="7">
        <v>17</v>
      </c>
      <c r="G10" s="7">
        <v>235</v>
      </c>
      <c r="H10" s="7" t="s">
        <v>1859</v>
      </c>
      <c r="I10" t="s">
        <v>1960</v>
      </c>
      <c r="J10" t="s">
        <v>1961</v>
      </c>
      <c r="K10" t="s">
        <v>1962</v>
      </c>
      <c r="L10" s="7">
        <v>604800</v>
      </c>
      <c r="M10" s="7">
        <v>1297141001</v>
      </c>
      <c r="N10" s="7">
        <v>1297141001</v>
      </c>
      <c r="O10" s="7" t="s">
        <v>1905</v>
      </c>
    </row>
    <row r="12" spans="1:16" x14ac:dyDescent="0.2">
      <c r="B12" s="103" t="s">
        <v>35</v>
      </c>
    </row>
    <row r="13" spans="1:16" ht="20" customHeight="1" x14ac:dyDescent="0.2">
      <c r="A13" s="98"/>
      <c r="B13" s="98" t="s">
        <v>693</v>
      </c>
      <c r="C13" s="98" t="s">
        <v>1676</v>
      </c>
      <c r="D13" s="98" t="s">
        <v>1844</v>
      </c>
      <c r="E13" s="98" t="s">
        <v>696</v>
      </c>
      <c r="F13" s="100" t="s">
        <v>1845</v>
      </c>
      <c r="G13" s="100" t="s">
        <v>1846</v>
      </c>
      <c r="H13" s="100" t="s">
        <v>1847</v>
      </c>
      <c r="I13" s="98" t="s">
        <v>1848</v>
      </c>
      <c r="J13" s="98" t="s">
        <v>1849</v>
      </c>
      <c r="K13" s="98" t="s">
        <v>1851</v>
      </c>
      <c r="L13" s="100" t="s">
        <v>1852</v>
      </c>
      <c r="M13" s="100" t="s">
        <v>1853</v>
      </c>
      <c r="N13" s="100" t="s">
        <v>1854</v>
      </c>
      <c r="O13" s="100" t="s">
        <v>1855</v>
      </c>
      <c r="P13" s="100" t="s">
        <v>1856</v>
      </c>
    </row>
    <row r="14" spans="1:16" x14ac:dyDescent="0.2">
      <c r="B14" t="s">
        <v>563</v>
      </c>
      <c r="C14" t="s">
        <v>979</v>
      </c>
      <c r="D14" t="s">
        <v>1857</v>
      </c>
      <c r="E14" t="s">
        <v>1905</v>
      </c>
      <c r="F14" s="7">
        <v>6</v>
      </c>
      <c r="G14" s="7">
        <v>381</v>
      </c>
      <c r="H14" s="7" t="s">
        <v>1859</v>
      </c>
      <c r="I14" t="s">
        <v>1963</v>
      </c>
      <c r="J14" t="s">
        <v>1964</v>
      </c>
      <c r="K14" t="s">
        <v>1965</v>
      </c>
      <c r="L14" s="7">
        <v>604800</v>
      </c>
      <c r="M14" s="7">
        <v>1310273192</v>
      </c>
      <c r="N14" s="7">
        <v>1310273192</v>
      </c>
      <c r="O14" s="7" t="s">
        <v>1905</v>
      </c>
      <c r="P14" s="7">
        <v>15</v>
      </c>
    </row>
    <row r="15" spans="1:16" x14ac:dyDescent="0.2">
      <c r="B15" t="s">
        <v>1151</v>
      </c>
      <c r="C15" t="s">
        <v>1156</v>
      </c>
      <c r="D15" t="s">
        <v>1857</v>
      </c>
      <c r="E15" t="s">
        <v>1905</v>
      </c>
      <c r="F15" s="7">
        <v>7</v>
      </c>
      <c r="G15" s="7">
        <v>402</v>
      </c>
      <c r="H15" s="7" t="s">
        <v>1859</v>
      </c>
      <c r="I15" t="s">
        <v>1966</v>
      </c>
      <c r="J15" t="s">
        <v>1967</v>
      </c>
      <c r="K15" t="s">
        <v>1917</v>
      </c>
      <c r="L15" s="7">
        <v>604800</v>
      </c>
      <c r="M15" s="7">
        <v>1430913836</v>
      </c>
      <c r="N15" s="7">
        <v>1430913836</v>
      </c>
      <c r="O15" s="7" t="s">
        <v>1905</v>
      </c>
      <c r="P15" s="7">
        <v>12</v>
      </c>
    </row>
    <row r="16" spans="1:16" x14ac:dyDescent="0.2">
      <c r="B16" t="s">
        <v>1252</v>
      </c>
      <c r="C16" t="s">
        <v>1263</v>
      </c>
      <c r="D16" t="s">
        <v>1857</v>
      </c>
      <c r="E16" t="s">
        <v>1927</v>
      </c>
      <c r="F16" s="7">
        <v>3</v>
      </c>
      <c r="G16" s="7">
        <v>353</v>
      </c>
      <c r="H16" s="7" t="s">
        <v>1859</v>
      </c>
      <c r="I16" t="s">
        <v>1968</v>
      </c>
      <c r="J16" t="s">
        <v>1969</v>
      </c>
      <c r="K16" t="s">
        <v>1970</v>
      </c>
      <c r="L16" s="7">
        <v>604800</v>
      </c>
      <c r="M16" s="7">
        <v>1636962008</v>
      </c>
      <c r="N16" s="7">
        <v>1636962008</v>
      </c>
      <c r="O16" s="7" t="s">
        <v>1927</v>
      </c>
      <c r="P16" s="7">
        <v>5</v>
      </c>
    </row>
    <row r="17" spans="2:16" x14ac:dyDescent="0.2">
      <c r="B17" t="s">
        <v>1252</v>
      </c>
      <c r="C17" t="s">
        <v>1265</v>
      </c>
      <c r="D17" t="s">
        <v>1857</v>
      </c>
      <c r="E17" t="s">
        <v>1927</v>
      </c>
      <c r="F17" s="7">
        <v>1</v>
      </c>
      <c r="G17" s="7">
        <v>346</v>
      </c>
      <c r="H17" s="7" t="s">
        <v>1859</v>
      </c>
      <c r="I17" t="s">
        <v>1968</v>
      </c>
      <c r="J17" t="s">
        <v>1968</v>
      </c>
      <c r="K17" t="s">
        <v>1970</v>
      </c>
      <c r="L17" s="7">
        <v>604800</v>
      </c>
      <c r="M17" s="7">
        <v>1470557</v>
      </c>
      <c r="N17" s="7">
        <v>1470557</v>
      </c>
      <c r="O17" s="7" t="s">
        <v>1927</v>
      </c>
      <c r="P17" s="7">
        <v>2</v>
      </c>
    </row>
    <row r="18" spans="2:16" x14ac:dyDescent="0.2">
      <c r="B18" t="s">
        <v>588</v>
      </c>
      <c r="C18" t="s">
        <v>979</v>
      </c>
      <c r="D18" t="s">
        <v>1857</v>
      </c>
      <c r="E18" t="s">
        <v>1905</v>
      </c>
      <c r="F18" s="7">
        <v>6</v>
      </c>
      <c r="G18" s="7">
        <v>381</v>
      </c>
      <c r="H18" s="7" t="s">
        <v>1859</v>
      </c>
      <c r="I18" t="s">
        <v>1963</v>
      </c>
      <c r="J18" t="s">
        <v>1964</v>
      </c>
      <c r="K18" t="s">
        <v>1965</v>
      </c>
      <c r="L18" s="7">
        <v>604800</v>
      </c>
      <c r="M18" s="7">
        <v>1310273192</v>
      </c>
      <c r="N18" s="7">
        <v>1310273192</v>
      </c>
      <c r="O18" s="7" t="s">
        <v>1905</v>
      </c>
      <c r="P18" s="7">
        <v>15</v>
      </c>
    </row>
    <row r="19" spans="2:16" x14ac:dyDescent="0.2">
      <c r="B19" t="s">
        <v>493</v>
      </c>
      <c r="C19" t="s">
        <v>993</v>
      </c>
      <c r="D19" t="s">
        <v>1857</v>
      </c>
      <c r="E19" t="s">
        <v>1910</v>
      </c>
      <c r="F19" s="7">
        <v>3</v>
      </c>
      <c r="G19" s="7">
        <v>172</v>
      </c>
      <c r="H19" s="7" t="s">
        <v>1859</v>
      </c>
      <c r="I19" t="s">
        <v>1971</v>
      </c>
      <c r="J19" t="s">
        <v>1972</v>
      </c>
      <c r="K19" t="s">
        <v>1931</v>
      </c>
      <c r="L19" s="7">
        <v>604800</v>
      </c>
      <c r="M19" s="7">
        <v>1534422786</v>
      </c>
      <c r="N19" s="7">
        <v>1534422786</v>
      </c>
      <c r="O19" s="7" t="s">
        <v>1910</v>
      </c>
      <c r="P19" s="7">
        <v>7</v>
      </c>
    </row>
    <row r="20" spans="2:16" x14ac:dyDescent="0.2">
      <c r="B20" t="s">
        <v>1252</v>
      </c>
      <c r="C20" t="s">
        <v>1257</v>
      </c>
      <c r="D20" t="s">
        <v>1857</v>
      </c>
      <c r="E20" t="s">
        <v>1927</v>
      </c>
      <c r="F20" s="7">
        <v>1</v>
      </c>
      <c r="G20" s="7">
        <v>359</v>
      </c>
      <c r="H20" s="7" t="s">
        <v>1859</v>
      </c>
      <c r="I20" t="s">
        <v>1968</v>
      </c>
      <c r="J20" t="s">
        <v>1968</v>
      </c>
      <c r="K20" t="s">
        <v>1935</v>
      </c>
      <c r="L20" s="7">
        <v>604800</v>
      </c>
      <c r="M20" s="7">
        <v>2089884982</v>
      </c>
      <c r="N20" s="7">
        <v>2089884982</v>
      </c>
      <c r="O20" s="7" t="s">
        <v>1927</v>
      </c>
      <c r="P20" s="7">
        <v>2</v>
      </c>
    </row>
    <row r="21" spans="2:16" x14ac:dyDescent="0.2">
      <c r="B21" t="s">
        <v>1234</v>
      </c>
      <c r="C21" t="s">
        <v>1239</v>
      </c>
      <c r="D21" t="s">
        <v>1857</v>
      </c>
      <c r="E21" t="s">
        <v>1927</v>
      </c>
      <c r="F21" s="7">
        <v>4</v>
      </c>
      <c r="G21" s="7">
        <v>352</v>
      </c>
      <c r="H21" s="7" t="s">
        <v>1859</v>
      </c>
      <c r="I21" t="s">
        <v>1973</v>
      </c>
      <c r="J21" t="s">
        <v>1974</v>
      </c>
      <c r="K21" t="s">
        <v>1935</v>
      </c>
      <c r="L21" s="7">
        <v>604800</v>
      </c>
      <c r="M21" s="7">
        <v>1950888513</v>
      </c>
      <c r="N21" s="7">
        <v>1950888513</v>
      </c>
      <c r="O21" s="7" t="s">
        <v>1927</v>
      </c>
      <c r="P21" s="7">
        <v>4</v>
      </c>
    </row>
    <row r="22" spans="2:16" x14ac:dyDescent="0.2">
      <c r="B22" t="s">
        <v>1252</v>
      </c>
      <c r="C22" t="s">
        <v>1259</v>
      </c>
      <c r="D22" t="s">
        <v>1857</v>
      </c>
      <c r="E22" t="s">
        <v>1927</v>
      </c>
      <c r="F22" s="7">
        <v>2</v>
      </c>
      <c r="G22" s="7">
        <v>353</v>
      </c>
      <c r="H22" s="7" t="s">
        <v>1859</v>
      </c>
      <c r="I22" t="s">
        <v>1968</v>
      </c>
      <c r="J22" t="s">
        <v>1975</v>
      </c>
      <c r="K22" t="s">
        <v>1970</v>
      </c>
      <c r="L22" s="7">
        <v>604800</v>
      </c>
      <c r="M22" s="7">
        <v>3541068297</v>
      </c>
      <c r="N22" s="7">
        <v>3541068297</v>
      </c>
      <c r="O22" s="7" t="s">
        <v>1927</v>
      </c>
      <c r="P22" s="7">
        <v>4</v>
      </c>
    </row>
    <row r="23" spans="2:16" x14ac:dyDescent="0.2">
      <c r="B23" t="s">
        <v>1252</v>
      </c>
      <c r="C23" t="s">
        <v>1261</v>
      </c>
      <c r="D23" t="s">
        <v>1857</v>
      </c>
      <c r="E23" t="s">
        <v>1927</v>
      </c>
      <c r="F23" s="7">
        <v>1</v>
      </c>
      <c r="G23" s="7">
        <v>353</v>
      </c>
      <c r="H23" s="7" t="s">
        <v>1859</v>
      </c>
      <c r="I23" t="s">
        <v>1968</v>
      </c>
      <c r="J23" t="s">
        <v>1968</v>
      </c>
      <c r="K23" t="s">
        <v>1970</v>
      </c>
      <c r="L23" s="7">
        <v>604800</v>
      </c>
      <c r="M23" s="7">
        <v>3048587801</v>
      </c>
      <c r="N23" s="7">
        <v>3048587801</v>
      </c>
      <c r="O23" s="7" t="s">
        <v>1927</v>
      </c>
      <c r="P23" s="7">
        <v>2</v>
      </c>
    </row>
    <row r="24" spans="2:16" x14ac:dyDescent="0.2">
      <c r="B24" t="s">
        <v>516</v>
      </c>
      <c r="C24" t="s">
        <v>932</v>
      </c>
      <c r="D24" t="s">
        <v>1857</v>
      </c>
      <c r="E24" t="s">
        <v>1927</v>
      </c>
      <c r="F24" s="7">
        <v>11</v>
      </c>
      <c r="G24" s="7">
        <v>273</v>
      </c>
      <c r="H24" s="7" t="s">
        <v>1859</v>
      </c>
      <c r="I24" t="s">
        <v>1976</v>
      </c>
      <c r="J24" t="s">
        <v>1977</v>
      </c>
      <c r="K24" t="s">
        <v>1978</v>
      </c>
      <c r="L24" s="7">
        <v>604800</v>
      </c>
      <c r="M24" s="7">
        <v>688648256</v>
      </c>
      <c r="N24" s="7">
        <v>688648256</v>
      </c>
      <c r="O24" s="7" t="s">
        <v>1927</v>
      </c>
      <c r="P24" s="7">
        <v>14</v>
      </c>
    </row>
    <row r="25" spans="2:16" x14ac:dyDescent="0.2">
      <c r="B25" t="s">
        <v>1234</v>
      </c>
      <c r="C25" t="s">
        <v>1245</v>
      </c>
      <c r="D25" t="s">
        <v>1857</v>
      </c>
      <c r="E25" t="s">
        <v>1927</v>
      </c>
      <c r="F25" s="7">
        <v>2</v>
      </c>
      <c r="G25" s="7">
        <v>353</v>
      </c>
      <c r="H25" s="7" t="s">
        <v>1859</v>
      </c>
      <c r="I25" t="s">
        <v>1979</v>
      </c>
      <c r="J25" t="s">
        <v>1980</v>
      </c>
      <c r="K25" t="s">
        <v>1935</v>
      </c>
      <c r="L25" s="7">
        <v>604800</v>
      </c>
      <c r="M25" s="7">
        <v>1541310751</v>
      </c>
      <c r="N25" s="7">
        <v>1541310751</v>
      </c>
      <c r="O25" s="7" t="s">
        <v>1927</v>
      </c>
      <c r="P25" s="7">
        <v>2</v>
      </c>
    </row>
    <row r="26" spans="2:16" x14ac:dyDescent="0.2">
      <c r="B26" t="s">
        <v>1151</v>
      </c>
      <c r="C26" t="s">
        <v>1152</v>
      </c>
      <c r="D26" t="s">
        <v>1857</v>
      </c>
      <c r="E26" t="s">
        <v>1905</v>
      </c>
      <c r="F26" s="7">
        <v>80</v>
      </c>
      <c r="G26" s="7">
        <v>402</v>
      </c>
      <c r="H26" s="7" t="s">
        <v>1859</v>
      </c>
      <c r="I26" t="s">
        <v>1966</v>
      </c>
      <c r="J26" t="s">
        <v>1981</v>
      </c>
      <c r="K26" t="s">
        <v>1917</v>
      </c>
      <c r="L26" s="7">
        <v>604800</v>
      </c>
      <c r="M26" s="7">
        <v>1345160118</v>
      </c>
      <c r="N26" s="7">
        <v>1345160118</v>
      </c>
      <c r="O26" s="7" t="s">
        <v>1905</v>
      </c>
      <c r="P26" s="7">
        <v>182</v>
      </c>
    </row>
    <row r="27" spans="2:16" x14ac:dyDescent="0.2">
      <c r="B27" t="s">
        <v>1234</v>
      </c>
      <c r="C27" t="s">
        <v>1235</v>
      </c>
      <c r="D27" t="s">
        <v>1857</v>
      </c>
      <c r="E27" t="s">
        <v>1927</v>
      </c>
      <c r="F27" s="7">
        <v>2</v>
      </c>
      <c r="G27" s="7">
        <v>353</v>
      </c>
      <c r="H27" s="7" t="s">
        <v>1859</v>
      </c>
      <c r="I27" t="s">
        <v>1982</v>
      </c>
      <c r="J27" t="s">
        <v>1973</v>
      </c>
      <c r="K27" t="s">
        <v>1935</v>
      </c>
      <c r="L27" s="7">
        <v>604800</v>
      </c>
      <c r="M27" s="7">
        <v>2975057129</v>
      </c>
      <c r="N27" s="7">
        <v>2975057129</v>
      </c>
      <c r="O27" s="7" t="s">
        <v>1927</v>
      </c>
      <c r="P27" s="7">
        <v>2</v>
      </c>
    </row>
    <row r="28" spans="2:16" x14ac:dyDescent="0.2">
      <c r="B28" t="s">
        <v>555</v>
      </c>
      <c r="C28" t="s">
        <v>979</v>
      </c>
      <c r="D28" t="s">
        <v>1857</v>
      </c>
      <c r="E28" t="s">
        <v>1905</v>
      </c>
      <c r="F28" s="7">
        <v>6</v>
      </c>
      <c r="G28" s="7">
        <v>381</v>
      </c>
      <c r="H28" s="7" t="s">
        <v>1859</v>
      </c>
      <c r="I28" t="s">
        <v>1963</v>
      </c>
      <c r="J28" t="s">
        <v>1964</v>
      </c>
      <c r="K28" t="s">
        <v>1965</v>
      </c>
      <c r="L28" s="7">
        <v>604800</v>
      </c>
      <c r="M28" s="7">
        <v>1310273192</v>
      </c>
      <c r="N28" s="7">
        <v>1310273192</v>
      </c>
      <c r="O28" s="7" t="s">
        <v>1905</v>
      </c>
      <c r="P28" s="7">
        <v>15</v>
      </c>
    </row>
    <row r="29" spans="2:16" x14ac:dyDescent="0.2">
      <c r="B29" t="s">
        <v>1234</v>
      </c>
      <c r="C29" t="s">
        <v>1237</v>
      </c>
      <c r="D29" t="s">
        <v>1857</v>
      </c>
      <c r="E29" t="s">
        <v>1927</v>
      </c>
      <c r="F29" s="7">
        <v>3</v>
      </c>
      <c r="G29" s="7">
        <v>353</v>
      </c>
      <c r="H29" s="7" t="s">
        <v>1859</v>
      </c>
      <c r="I29" t="s">
        <v>1983</v>
      </c>
      <c r="J29" t="s">
        <v>1973</v>
      </c>
      <c r="K29" t="s">
        <v>1935</v>
      </c>
      <c r="L29" s="7">
        <v>604800</v>
      </c>
      <c r="M29" s="7">
        <v>2171183653</v>
      </c>
      <c r="N29" s="7">
        <v>2171183653</v>
      </c>
      <c r="O29" s="7" t="s">
        <v>1927</v>
      </c>
      <c r="P29" s="7">
        <v>4</v>
      </c>
    </row>
    <row r="30" spans="2:16" x14ac:dyDescent="0.2">
      <c r="B30" t="s">
        <v>1252</v>
      </c>
      <c r="C30" t="s">
        <v>1255</v>
      </c>
      <c r="D30" t="s">
        <v>1857</v>
      </c>
      <c r="E30" t="s">
        <v>1927</v>
      </c>
      <c r="F30" s="7">
        <v>1</v>
      </c>
      <c r="G30" s="7">
        <v>359</v>
      </c>
      <c r="H30" s="7" t="s">
        <v>1859</v>
      </c>
      <c r="I30" t="s">
        <v>1968</v>
      </c>
      <c r="J30" t="s">
        <v>1968</v>
      </c>
      <c r="K30" t="s">
        <v>1935</v>
      </c>
      <c r="L30" s="7">
        <v>604800</v>
      </c>
      <c r="M30" s="7">
        <v>2024418160</v>
      </c>
      <c r="N30" s="7">
        <v>2024418160</v>
      </c>
      <c r="O30" s="7" t="s">
        <v>1927</v>
      </c>
      <c r="P30" s="7">
        <v>2</v>
      </c>
    </row>
    <row r="32" spans="2:16" x14ac:dyDescent="0.2">
      <c r="B32" s="103" t="s">
        <v>113</v>
      </c>
    </row>
    <row r="33" spans="1:16" ht="20" customHeight="1" x14ac:dyDescent="0.2">
      <c r="A33" s="98"/>
      <c r="B33" s="98" t="s">
        <v>693</v>
      </c>
      <c r="C33" s="98" t="s">
        <v>1676</v>
      </c>
      <c r="D33" s="98" t="s">
        <v>1844</v>
      </c>
      <c r="E33" s="98" t="s">
        <v>696</v>
      </c>
      <c r="F33" s="100" t="s">
        <v>1845</v>
      </c>
      <c r="G33" s="100" t="s">
        <v>1846</v>
      </c>
      <c r="H33" s="100" t="s">
        <v>1847</v>
      </c>
      <c r="I33" s="98" t="s">
        <v>1848</v>
      </c>
      <c r="J33" s="98" t="s">
        <v>1849</v>
      </c>
      <c r="K33" s="98" t="s">
        <v>1851</v>
      </c>
      <c r="L33" s="100" t="s">
        <v>1852</v>
      </c>
      <c r="M33" s="100" t="s">
        <v>1853</v>
      </c>
      <c r="N33" s="100" t="s">
        <v>1854</v>
      </c>
      <c r="O33" s="100" t="s">
        <v>1855</v>
      </c>
      <c r="P33" s="100" t="s">
        <v>1856</v>
      </c>
    </row>
    <row r="34" spans="1:16" x14ac:dyDescent="0.2">
      <c r="B34" t="s">
        <v>1186</v>
      </c>
      <c r="C34" t="s">
        <v>1187</v>
      </c>
      <c r="D34" t="s">
        <v>1984</v>
      </c>
      <c r="E34" t="s">
        <v>1905</v>
      </c>
      <c r="F34" s="7">
        <v>2</v>
      </c>
      <c r="G34" s="7">
        <v>47</v>
      </c>
      <c r="H34" s="7" t="s">
        <v>1859</v>
      </c>
      <c r="I34" t="s">
        <v>1985</v>
      </c>
      <c r="J34" t="s">
        <v>1986</v>
      </c>
      <c r="K34" t="s">
        <v>1987</v>
      </c>
      <c r="L34" s="7">
        <v>604800</v>
      </c>
      <c r="M34" s="7">
        <v>2189957087</v>
      </c>
      <c r="N34" s="7">
        <v>2189957087</v>
      </c>
      <c r="O34" s="7" t="s">
        <v>1858</v>
      </c>
      <c r="P34" s="7">
        <v>2</v>
      </c>
    </row>
    <row r="35" spans="1:16" x14ac:dyDescent="0.2">
      <c r="B35" t="s">
        <v>457</v>
      </c>
      <c r="C35" t="s">
        <v>1036</v>
      </c>
      <c r="D35" t="s">
        <v>1984</v>
      </c>
      <c r="E35" t="s">
        <v>1905</v>
      </c>
      <c r="F35" s="7">
        <v>2</v>
      </c>
      <c r="G35" s="7">
        <v>47</v>
      </c>
      <c r="H35" s="7" t="s">
        <v>1859</v>
      </c>
      <c r="I35" t="s">
        <v>1985</v>
      </c>
      <c r="J35" t="s">
        <v>1986</v>
      </c>
      <c r="K35" t="s">
        <v>1987</v>
      </c>
      <c r="L35" s="7">
        <v>604800</v>
      </c>
      <c r="M35" s="7">
        <v>2189957087</v>
      </c>
      <c r="N35" s="7">
        <v>2189957087</v>
      </c>
      <c r="O35" s="7" t="s">
        <v>1858</v>
      </c>
      <c r="P35" s="7">
        <v>2</v>
      </c>
    </row>
    <row r="36" spans="1:16" x14ac:dyDescent="0.2">
      <c r="B36" t="s">
        <v>490</v>
      </c>
      <c r="C36" t="s">
        <v>1065</v>
      </c>
      <c r="D36" t="s">
        <v>1909</v>
      </c>
      <c r="E36" t="s">
        <v>1858</v>
      </c>
      <c r="F36" s="7">
        <v>1</v>
      </c>
      <c r="G36" s="7">
        <v>61</v>
      </c>
      <c r="H36" s="7" t="s">
        <v>1859</v>
      </c>
      <c r="I36" t="s">
        <v>1988</v>
      </c>
      <c r="J36" t="s">
        <v>1988</v>
      </c>
      <c r="K36" t="s">
        <v>1862</v>
      </c>
      <c r="L36" s="7">
        <v>604800</v>
      </c>
      <c r="M36" s="7">
        <v>687591966</v>
      </c>
      <c r="N36" s="7">
        <v>687591966</v>
      </c>
      <c r="O36" s="7" t="s">
        <v>1858</v>
      </c>
      <c r="P36" s="7">
        <v>7</v>
      </c>
    </row>
    <row r="37" spans="1:16" x14ac:dyDescent="0.2">
      <c r="B37" t="s">
        <v>1388</v>
      </c>
      <c r="C37" t="s">
        <v>1389</v>
      </c>
      <c r="D37" t="s">
        <v>1984</v>
      </c>
      <c r="E37" t="s">
        <v>1905</v>
      </c>
      <c r="F37" s="7">
        <v>1</v>
      </c>
      <c r="G37" s="7">
        <v>25</v>
      </c>
      <c r="H37" s="7" t="s">
        <v>1859</v>
      </c>
      <c r="I37" t="s">
        <v>1989</v>
      </c>
      <c r="J37" t="s">
        <v>1989</v>
      </c>
      <c r="K37" t="s">
        <v>1990</v>
      </c>
      <c r="L37" s="7">
        <v>604800</v>
      </c>
      <c r="M37" s="7">
        <v>3260496857</v>
      </c>
      <c r="N37" s="7">
        <v>3260496857</v>
      </c>
      <c r="O37" s="7" t="s">
        <v>1858</v>
      </c>
      <c r="P37" s="7">
        <v>3</v>
      </c>
    </row>
    <row r="38" spans="1:16" x14ac:dyDescent="0.2">
      <c r="B38" t="s">
        <v>490</v>
      </c>
      <c r="C38" t="s">
        <v>1069</v>
      </c>
      <c r="D38" t="s">
        <v>1909</v>
      </c>
      <c r="E38" t="s">
        <v>1858</v>
      </c>
      <c r="F38" s="7">
        <v>1</v>
      </c>
      <c r="G38" s="7">
        <v>62</v>
      </c>
      <c r="H38" s="7" t="s">
        <v>1859</v>
      </c>
      <c r="I38" t="s">
        <v>1988</v>
      </c>
      <c r="J38" t="s">
        <v>1988</v>
      </c>
      <c r="K38" t="s">
        <v>1862</v>
      </c>
      <c r="L38" s="7">
        <v>604800</v>
      </c>
      <c r="M38" s="7">
        <v>1506479190</v>
      </c>
      <c r="N38" s="7">
        <v>1506479190</v>
      </c>
      <c r="O38" s="7" t="s">
        <v>1858</v>
      </c>
      <c r="P38" s="7">
        <v>7</v>
      </c>
    </row>
    <row r="39" spans="1:16" x14ac:dyDescent="0.2">
      <c r="B39" t="s">
        <v>601</v>
      </c>
      <c r="C39" t="s">
        <v>1079</v>
      </c>
      <c r="D39" t="s">
        <v>1909</v>
      </c>
      <c r="E39" t="s">
        <v>1858</v>
      </c>
      <c r="F39" s="7">
        <v>2</v>
      </c>
      <c r="G39" s="7">
        <v>40</v>
      </c>
      <c r="H39" s="7" t="s">
        <v>1859</v>
      </c>
      <c r="I39" t="s">
        <v>1991</v>
      </c>
      <c r="J39" t="s">
        <v>1992</v>
      </c>
      <c r="K39" t="s">
        <v>1993</v>
      </c>
      <c r="L39" s="7">
        <v>604800</v>
      </c>
      <c r="M39" s="7">
        <v>589528746</v>
      </c>
      <c r="N39" s="7">
        <v>589528746</v>
      </c>
      <c r="O39" s="7" t="s">
        <v>1858</v>
      </c>
      <c r="P39" s="7">
        <v>8</v>
      </c>
    </row>
    <row r="40" spans="1:16" x14ac:dyDescent="0.2">
      <c r="B40" t="s">
        <v>601</v>
      </c>
      <c r="C40" t="s">
        <v>1077</v>
      </c>
      <c r="D40" t="s">
        <v>1909</v>
      </c>
      <c r="E40" t="s">
        <v>1858</v>
      </c>
      <c r="F40" s="7">
        <v>2</v>
      </c>
      <c r="G40" s="7">
        <v>60</v>
      </c>
      <c r="H40" s="7" t="s">
        <v>1859</v>
      </c>
      <c r="I40" t="s">
        <v>1991</v>
      </c>
      <c r="J40" t="s">
        <v>1992</v>
      </c>
      <c r="K40" t="s">
        <v>1993</v>
      </c>
      <c r="L40" s="7">
        <v>604800</v>
      </c>
      <c r="M40" s="7">
        <v>1259346147</v>
      </c>
      <c r="N40" s="7">
        <v>1259346147</v>
      </c>
      <c r="O40" s="7" t="s">
        <v>1858</v>
      </c>
      <c r="P40" s="7">
        <v>8</v>
      </c>
    </row>
  </sheetData>
  <sheetProtection formatCells="0" formatColumns="0" formatRows="0" insertColumns="0" insertRows="0" insertHyperlinks="0" deleteColumns="0" deleteRows="0" sort="0" autoFilter="0" pivotTables="0"/>
  <mergeCells count="3">
    <mergeCell ref="A1:C1"/>
    <mergeCell ref="D1:I1"/>
    <mergeCell ref="A2:A4"/>
  </mergeCells>
  <hyperlinks>
    <hyperlink ref="B2" location="'Table of Contents'!A1" display="TABLE OF CONTENTS" xr:uid="{00000000-0004-0000-0D00-000000000000}"/>
    <hyperlink ref="B3" location="'Deployment Per Database'!A1" display="DEPLOYMENT PER DATABASE" xr:uid="{00000000-0004-0000-0D00-000001000000}"/>
    <hyperlink ref="B4" location="'Compliance Estimation'!A1" display="COMPLIANCE ESTIMATION" xr:uid="{00000000-0004-0000-0D00-000002000000}"/>
  </hyperlinks>
  <pageMargins left="0.7" right="0.7" top="0.75" bottom="0.75" header="0.3" footer="0.3"/>
  <pageSetup orientation="portrait"/>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8CC04F"/>
  </sheetPr>
  <dimension ref="A1:N293"/>
  <sheetViews>
    <sheetView showGridLines="0" workbookViewId="0">
      <pane ySplit="6" topLeftCell="A7" activePane="bottomLeft" state="frozen"/>
      <selection pane="bottomLeft" activeCell="A6" sqref="A6"/>
    </sheetView>
  </sheetViews>
  <sheetFormatPr baseColWidth="10" defaultColWidth="8.83203125" defaultRowHeight="16" x14ac:dyDescent="0.2"/>
  <cols>
    <col min="1" max="1" width="7" customWidth="1"/>
    <col min="2" max="2" width="40" customWidth="1"/>
    <col min="3" max="4" width="30" customWidth="1"/>
  </cols>
  <sheetData>
    <row r="1" spans="1:14" ht="60" customHeight="1" x14ac:dyDescent="0.2">
      <c r="A1" s="140" t="s">
        <v>50</v>
      </c>
      <c r="B1" s="128"/>
      <c r="C1" s="128"/>
      <c r="D1" s="175" t="s">
        <v>1994</v>
      </c>
      <c r="E1" s="143"/>
      <c r="F1" s="143"/>
      <c r="G1" s="143"/>
      <c r="H1" s="143"/>
      <c r="I1" s="143"/>
      <c r="J1" s="143"/>
      <c r="K1" s="143"/>
      <c r="L1" s="143"/>
      <c r="M1" s="143"/>
      <c r="N1" s="143"/>
    </row>
    <row r="2" spans="1:14" x14ac:dyDescent="0.2">
      <c r="A2" s="144"/>
      <c r="B2" s="16" t="s">
        <v>81</v>
      </c>
    </row>
    <row r="3" spans="1:14" x14ac:dyDescent="0.2">
      <c r="A3" s="144"/>
      <c r="B3" s="16" t="s">
        <v>83</v>
      </c>
    </row>
    <row r="4" spans="1:14" x14ac:dyDescent="0.2">
      <c r="A4" s="144"/>
      <c r="B4" s="16" t="s">
        <v>87</v>
      </c>
    </row>
    <row r="5" spans="1:14" x14ac:dyDescent="0.2">
      <c r="A5" s="128"/>
      <c r="B5" s="128"/>
      <c r="C5" s="128"/>
    </row>
    <row r="6" spans="1:14" ht="20" customHeight="1" x14ac:dyDescent="0.2">
      <c r="A6" s="100"/>
      <c r="B6" s="100" t="s">
        <v>693</v>
      </c>
      <c r="C6" s="100" t="s">
        <v>1676</v>
      </c>
      <c r="D6" s="100" t="s">
        <v>1995</v>
      </c>
    </row>
    <row r="7" spans="1:14" x14ac:dyDescent="0.2">
      <c r="B7" t="s">
        <v>1161</v>
      </c>
      <c r="C7" t="s">
        <v>1164</v>
      </c>
      <c r="D7" t="s">
        <v>1996</v>
      </c>
    </row>
    <row r="8" spans="1:14" x14ac:dyDescent="0.2">
      <c r="B8" t="s">
        <v>495</v>
      </c>
      <c r="C8" t="s">
        <v>782</v>
      </c>
      <c r="D8" t="s">
        <v>1996</v>
      </c>
    </row>
    <row r="9" spans="1:14" x14ac:dyDescent="0.2">
      <c r="B9" t="s">
        <v>588</v>
      </c>
      <c r="C9" t="s">
        <v>987</v>
      </c>
      <c r="D9" t="s">
        <v>1996</v>
      </c>
    </row>
    <row r="10" spans="1:14" x14ac:dyDescent="0.2">
      <c r="B10" t="s">
        <v>588</v>
      </c>
      <c r="C10" t="s">
        <v>987</v>
      </c>
      <c r="D10" t="s">
        <v>1996</v>
      </c>
    </row>
    <row r="11" spans="1:14" x14ac:dyDescent="0.2">
      <c r="B11" t="s">
        <v>588</v>
      </c>
      <c r="C11" t="s">
        <v>987</v>
      </c>
      <c r="D11" t="s">
        <v>1996</v>
      </c>
    </row>
    <row r="12" spans="1:14" x14ac:dyDescent="0.2">
      <c r="B12" t="s">
        <v>481</v>
      </c>
      <c r="C12" t="s">
        <v>763</v>
      </c>
      <c r="D12" t="s">
        <v>1996</v>
      </c>
    </row>
    <row r="13" spans="1:14" x14ac:dyDescent="0.2">
      <c r="B13" t="s">
        <v>899</v>
      </c>
      <c r="C13" t="s">
        <v>912</v>
      </c>
      <c r="D13" t="s">
        <v>1996</v>
      </c>
    </row>
    <row r="14" spans="1:14" x14ac:dyDescent="0.2">
      <c r="B14" t="s">
        <v>1338</v>
      </c>
      <c r="C14" t="s">
        <v>1354</v>
      </c>
      <c r="D14" t="s">
        <v>1997</v>
      </c>
    </row>
    <row r="15" spans="1:14" x14ac:dyDescent="0.2">
      <c r="B15" t="s">
        <v>453</v>
      </c>
      <c r="C15" t="s">
        <v>1032</v>
      </c>
      <c r="D15" t="s">
        <v>1998</v>
      </c>
    </row>
    <row r="16" spans="1:14" x14ac:dyDescent="0.2">
      <c r="B16" t="s">
        <v>1640</v>
      </c>
      <c r="C16" t="s">
        <v>1641</v>
      </c>
      <c r="D16" t="s">
        <v>1996</v>
      </c>
    </row>
    <row r="17" spans="2:4" x14ac:dyDescent="0.2">
      <c r="B17" t="s">
        <v>1513</v>
      </c>
      <c r="C17" t="s">
        <v>1520</v>
      </c>
      <c r="D17" t="s">
        <v>1997</v>
      </c>
    </row>
    <row r="18" spans="2:4" x14ac:dyDescent="0.2">
      <c r="B18" t="s">
        <v>1485</v>
      </c>
      <c r="C18" t="s">
        <v>1486</v>
      </c>
      <c r="D18" t="s">
        <v>1997</v>
      </c>
    </row>
    <row r="19" spans="2:4" x14ac:dyDescent="0.2">
      <c r="B19" t="s">
        <v>877</v>
      </c>
      <c r="C19" t="s">
        <v>878</v>
      </c>
      <c r="D19" t="s">
        <v>1996</v>
      </c>
    </row>
    <row r="20" spans="2:4" x14ac:dyDescent="0.2">
      <c r="B20" t="s">
        <v>1283</v>
      </c>
      <c r="C20" t="s">
        <v>1284</v>
      </c>
      <c r="D20" t="s">
        <v>1997</v>
      </c>
    </row>
    <row r="21" spans="2:4" x14ac:dyDescent="0.2">
      <c r="B21" t="s">
        <v>1319</v>
      </c>
      <c r="C21" t="s">
        <v>1332</v>
      </c>
      <c r="D21" t="s">
        <v>1997</v>
      </c>
    </row>
    <row r="22" spans="2:4" x14ac:dyDescent="0.2">
      <c r="B22" t="s">
        <v>1231</v>
      </c>
      <c r="C22" t="s">
        <v>1232</v>
      </c>
      <c r="D22" t="s">
        <v>1996</v>
      </c>
    </row>
    <row r="23" spans="2:4" x14ac:dyDescent="0.2">
      <c r="B23" t="s">
        <v>475</v>
      </c>
      <c r="C23" t="s">
        <v>732</v>
      </c>
      <c r="D23" t="s">
        <v>1996</v>
      </c>
    </row>
    <row r="24" spans="2:4" x14ac:dyDescent="0.2">
      <c r="B24" t="s">
        <v>1299</v>
      </c>
      <c r="C24" t="s">
        <v>1306</v>
      </c>
      <c r="D24" t="s">
        <v>1997</v>
      </c>
    </row>
    <row r="25" spans="2:4" x14ac:dyDescent="0.2">
      <c r="B25" t="s">
        <v>535</v>
      </c>
      <c r="C25" t="s">
        <v>960</v>
      </c>
      <c r="D25" t="s">
        <v>1998</v>
      </c>
    </row>
    <row r="26" spans="2:4" x14ac:dyDescent="0.2">
      <c r="B26" t="s">
        <v>1131</v>
      </c>
      <c r="C26" t="s">
        <v>1132</v>
      </c>
      <c r="D26" t="s">
        <v>1997</v>
      </c>
    </row>
    <row r="27" spans="2:4" x14ac:dyDescent="0.2">
      <c r="B27" t="s">
        <v>1497</v>
      </c>
      <c r="C27" t="s">
        <v>1498</v>
      </c>
      <c r="D27" t="s">
        <v>1997</v>
      </c>
    </row>
    <row r="28" spans="2:4" x14ac:dyDescent="0.2">
      <c r="B28" t="s">
        <v>860</v>
      </c>
      <c r="C28" t="s">
        <v>863</v>
      </c>
      <c r="D28" t="s">
        <v>1996</v>
      </c>
    </row>
    <row r="29" spans="2:4" x14ac:dyDescent="0.2">
      <c r="B29" t="s">
        <v>629</v>
      </c>
      <c r="C29" t="s">
        <v>1110</v>
      </c>
      <c r="D29" t="s">
        <v>1998</v>
      </c>
    </row>
    <row r="30" spans="2:4" x14ac:dyDescent="0.2">
      <c r="B30" t="s">
        <v>1357</v>
      </c>
      <c r="C30" t="s">
        <v>1358</v>
      </c>
      <c r="D30" t="s">
        <v>1996</v>
      </c>
    </row>
    <row r="31" spans="2:4" x14ac:dyDescent="0.2">
      <c r="B31" t="s">
        <v>813</v>
      </c>
      <c r="C31" t="s">
        <v>817</v>
      </c>
      <c r="D31" t="s">
        <v>1997</v>
      </c>
    </row>
    <row r="32" spans="2:4" x14ac:dyDescent="0.2">
      <c r="B32" t="s">
        <v>1319</v>
      </c>
      <c r="C32" t="s">
        <v>1335</v>
      </c>
      <c r="D32" t="s">
        <v>1997</v>
      </c>
    </row>
    <row r="33" spans="2:4" x14ac:dyDescent="0.2">
      <c r="B33" t="s">
        <v>563</v>
      </c>
      <c r="C33" t="s">
        <v>979</v>
      </c>
      <c r="D33" t="s">
        <v>1996</v>
      </c>
    </row>
    <row r="34" spans="2:4" x14ac:dyDescent="0.2">
      <c r="B34" t="s">
        <v>563</v>
      </c>
      <c r="C34" t="s">
        <v>979</v>
      </c>
      <c r="D34" t="s">
        <v>1996</v>
      </c>
    </row>
    <row r="35" spans="2:4" x14ac:dyDescent="0.2">
      <c r="B35" t="s">
        <v>563</v>
      </c>
      <c r="C35" t="s">
        <v>979</v>
      </c>
      <c r="D35" t="s">
        <v>1996</v>
      </c>
    </row>
    <row r="36" spans="2:4" x14ac:dyDescent="0.2">
      <c r="B36" t="s">
        <v>1151</v>
      </c>
      <c r="C36" t="s">
        <v>1156</v>
      </c>
      <c r="D36" t="s">
        <v>1996</v>
      </c>
    </row>
    <row r="37" spans="2:4" x14ac:dyDescent="0.2">
      <c r="B37" t="s">
        <v>1252</v>
      </c>
      <c r="C37" t="s">
        <v>1263</v>
      </c>
      <c r="D37" t="s">
        <v>1996</v>
      </c>
    </row>
    <row r="38" spans="2:4" x14ac:dyDescent="0.2">
      <c r="B38" t="s">
        <v>1528</v>
      </c>
      <c r="C38" t="s">
        <v>1529</v>
      </c>
      <c r="D38" t="s">
        <v>1998</v>
      </c>
    </row>
    <row r="39" spans="2:4" x14ac:dyDescent="0.2">
      <c r="B39" t="s">
        <v>1252</v>
      </c>
      <c r="C39" t="s">
        <v>1265</v>
      </c>
      <c r="D39" t="s">
        <v>1996</v>
      </c>
    </row>
    <row r="40" spans="2:4" x14ac:dyDescent="0.2">
      <c r="B40" t="s">
        <v>1476</v>
      </c>
      <c r="C40" t="s">
        <v>1483</v>
      </c>
      <c r="D40" t="s">
        <v>1997</v>
      </c>
    </row>
    <row r="41" spans="2:4" x14ac:dyDescent="0.2">
      <c r="B41" t="s">
        <v>1273</v>
      </c>
      <c r="C41" t="s">
        <v>1281</v>
      </c>
      <c r="D41" t="s">
        <v>1997</v>
      </c>
    </row>
    <row r="42" spans="2:4" x14ac:dyDescent="0.2">
      <c r="B42" t="s">
        <v>480</v>
      </c>
      <c r="C42" t="s">
        <v>761</v>
      </c>
      <c r="D42" t="s">
        <v>1996</v>
      </c>
    </row>
    <row r="43" spans="2:4" x14ac:dyDescent="0.2">
      <c r="B43" t="s">
        <v>1338</v>
      </c>
      <c r="C43" t="s">
        <v>1339</v>
      </c>
      <c r="D43" t="s">
        <v>1997</v>
      </c>
    </row>
    <row r="44" spans="2:4" x14ac:dyDescent="0.2">
      <c r="B44" t="s">
        <v>1210</v>
      </c>
      <c r="C44" t="s">
        <v>1211</v>
      </c>
      <c r="D44" t="s">
        <v>1998</v>
      </c>
    </row>
    <row r="45" spans="2:4" x14ac:dyDescent="0.2">
      <c r="B45" t="s">
        <v>793</v>
      </c>
      <c r="C45" t="s">
        <v>794</v>
      </c>
      <c r="D45" t="s">
        <v>1996</v>
      </c>
    </row>
    <row r="46" spans="2:4" x14ac:dyDescent="0.2">
      <c r="B46" t="s">
        <v>1500</v>
      </c>
      <c r="C46" t="s">
        <v>1501</v>
      </c>
      <c r="D46" t="s">
        <v>1997</v>
      </c>
    </row>
    <row r="47" spans="2:4" x14ac:dyDescent="0.2">
      <c r="B47" t="s">
        <v>718</v>
      </c>
      <c r="C47" t="s">
        <v>720</v>
      </c>
      <c r="D47" t="s">
        <v>1997</v>
      </c>
    </row>
    <row r="48" spans="2:4" x14ac:dyDescent="0.2">
      <c r="B48" t="s">
        <v>1531</v>
      </c>
      <c r="C48" t="s">
        <v>1532</v>
      </c>
      <c r="D48" t="s">
        <v>1998</v>
      </c>
    </row>
    <row r="49" spans="2:4" x14ac:dyDescent="0.2">
      <c r="B49" t="s">
        <v>787</v>
      </c>
      <c r="C49" t="s">
        <v>788</v>
      </c>
      <c r="D49" t="s">
        <v>1996</v>
      </c>
    </row>
    <row r="50" spans="2:4" x14ac:dyDescent="0.2">
      <c r="B50" t="s">
        <v>597</v>
      </c>
      <c r="C50" t="s">
        <v>1075</v>
      </c>
      <c r="D50" t="s">
        <v>1998</v>
      </c>
    </row>
    <row r="51" spans="2:4" x14ac:dyDescent="0.2">
      <c r="B51" t="s">
        <v>813</v>
      </c>
      <c r="C51" t="s">
        <v>814</v>
      </c>
      <c r="D51" t="s">
        <v>1997</v>
      </c>
    </row>
    <row r="52" spans="2:4" x14ac:dyDescent="0.2">
      <c r="B52" t="s">
        <v>1055</v>
      </c>
      <c r="C52" t="s">
        <v>1056</v>
      </c>
      <c r="D52" t="s">
        <v>1998</v>
      </c>
    </row>
    <row r="53" spans="2:4" x14ac:dyDescent="0.2">
      <c r="B53" t="s">
        <v>1366</v>
      </c>
      <c r="C53" t="s">
        <v>1367</v>
      </c>
      <c r="D53" t="s">
        <v>1998</v>
      </c>
    </row>
    <row r="54" spans="2:4" x14ac:dyDescent="0.2">
      <c r="B54" t="s">
        <v>899</v>
      </c>
      <c r="C54" t="s">
        <v>912</v>
      </c>
      <c r="D54" t="s">
        <v>1996</v>
      </c>
    </row>
    <row r="55" spans="2:4" x14ac:dyDescent="0.2">
      <c r="B55" t="s">
        <v>558</v>
      </c>
      <c r="C55" t="s">
        <v>982</v>
      </c>
      <c r="D55" t="s">
        <v>1998</v>
      </c>
    </row>
    <row r="56" spans="2:4" x14ac:dyDescent="0.2">
      <c r="B56" t="s">
        <v>1319</v>
      </c>
      <c r="C56" t="s">
        <v>1320</v>
      </c>
      <c r="D56" t="s">
        <v>1997</v>
      </c>
    </row>
    <row r="57" spans="2:4" x14ac:dyDescent="0.2">
      <c r="B57" t="s">
        <v>1186</v>
      </c>
      <c r="C57" t="s">
        <v>1187</v>
      </c>
      <c r="D57" t="s">
        <v>1997</v>
      </c>
    </row>
    <row r="58" spans="2:4" x14ac:dyDescent="0.2">
      <c r="B58" t="s">
        <v>555</v>
      </c>
      <c r="C58" t="s">
        <v>987</v>
      </c>
      <c r="D58" t="s">
        <v>1996</v>
      </c>
    </row>
    <row r="59" spans="2:4" x14ac:dyDescent="0.2">
      <c r="B59" t="s">
        <v>555</v>
      </c>
      <c r="C59" t="s">
        <v>987</v>
      </c>
      <c r="D59" t="s">
        <v>1996</v>
      </c>
    </row>
    <row r="60" spans="2:4" x14ac:dyDescent="0.2">
      <c r="B60" t="s">
        <v>555</v>
      </c>
      <c r="C60" t="s">
        <v>987</v>
      </c>
      <c r="D60" t="s">
        <v>1996</v>
      </c>
    </row>
    <row r="61" spans="2:4" x14ac:dyDescent="0.2">
      <c r="B61" t="s">
        <v>1338</v>
      </c>
      <c r="C61" t="s">
        <v>1342</v>
      </c>
      <c r="D61" t="s">
        <v>1997</v>
      </c>
    </row>
    <row r="62" spans="2:4" x14ac:dyDescent="0.2">
      <c r="B62" t="s">
        <v>545</v>
      </c>
      <c r="C62" t="s">
        <v>968</v>
      </c>
      <c r="D62" t="s">
        <v>1996</v>
      </c>
    </row>
    <row r="63" spans="2:4" x14ac:dyDescent="0.2">
      <c r="B63" t="s">
        <v>1273</v>
      </c>
      <c r="C63" t="s">
        <v>1274</v>
      </c>
      <c r="D63" t="s">
        <v>1997</v>
      </c>
    </row>
    <row r="64" spans="2:4" x14ac:dyDescent="0.2">
      <c r="B64" t="s">
        <v>1476</v>
      </c>
      <c r="C64" t="s">
        <v>1483</v>
      </c>
      <c r="D64" t="s">
        <v>1997</v>
      </c>
    </row>
    <row r="65" spans="2:4" x14ac:dyDescent="0.2">
      <c r="B65" t="s">
        <v>1643</v>
      </c>
      <c r="C65" t="s">
        <v>1644</v>
      </c>
      <c r="D65" t="s">
        <v>1998</v>
      </c>
    </row>
    <row r="66" spans="2:4" x14ac:dyDescent="0.2">
      <c r="B66" t="s">
        <v>538</v>
      </c>
      <c r="C66" t="s">
        <v>962</v>
      </c>
      <c r="D66" t="s">
        <v>1998</v>
      </c>
    </row>
    <row r="67" spans="2:4" x14ac:dyDescent="0.2">
      <c r="B67" t="s">
        <v>849</v>
      </c>
      <c r="C67" t="s">
        <v>851</v>
      </c>
      <c r="D67" t="s">
        <v>1998</v>
      </c>
    </row>
    <row r="68" spans="2:4" x14ac:dyDescent="0.2">
      <c r="B68" t="s">
        <v>476</v>
      </c>
      <c r="C68" t="s">
        <v>738</v>
      </c>
      <c r="D68" t="s">
        <v>1996</v>
      </c>
    </row>
    <row r="69" spans="2:4" x14ac:dyDescent="0.2">
      <c r="B69" t="s">
        <v>1287</v>
      </c>
      <c r="C69" t="s">
        <v>1290</v>
      </c>
      <c r="D69" t="s">
        <v>1997</v>
      </c>
    </row>
    <row r="70" spans="2:4" x14ac:dyDescent="0.2">
      <c r="B70" t="s">
        <v>1309</v>
      </c>
      <c r="C70" t="s">
        <v>1310</v>
      </c>
      <c r="D70" t="s">
        <v>1997</v>
      </c>
    </row>
    <row r="71" spans="2:4" x14ac:dyDescent="0.2">
      <c r="B71" t="s">
        <v>1513</v>
      </c>
      <c r="C71" t="s">
        <v>1514</v>
      </c>
      <c r="D71" t="s">
        <v>1997</v>
      </c>
    </row>
    <row r="72" spans="2:4" x14ac:dyDescent="0.2">
      <c r="B72" t="s">
        <v>1338</v>
      </c>
      <c r="C72" t="s">
        <v>1345</v>
      </c>
      <c r="D72" t="s">
        <v>1997</v>
      </c>
    </row>
    <row r="73" spans="2:4" x14ac:dyDescent="0.2">
      <c r="B73" t="s">
        <v>549</v>
      </c>
      <c r="C73" t="s">
        <v>972</v>
      </c>
      <c r="D73" t="s">
        <v>1996</v>
      </c>
    </row>
    <row r="74" spans="2:4" x14ac:dyDescent="0.2">
      <c r="B74" t="s">
        <v>488</v>
      </c>
      <c r="C74" t="s">
        <v>1375</v>
      </c>
      <c r="D74" t="s">
        <v>1998</v>
      </c>
    </row>
    <row r="75" spans="2:4" x14ac:dyDescent="0.2">
      <c r="B75" t="s">
        <v>1182</v>
      </c>
      <c r="C75" t="s">
        <v>1183</v>
      </c>
      <c r="D75" t="s">
        <v>1998</v>
      </c>
    </row>
    <row r="76" spans="2:4" x14ac:dyDescent="0.2">
      <c r="B76" t="s">
        <v>525</v>
      </c>
      <c r="C76" t="s">
        <v>944</v>
      </c>
      <c r="D76" t="s">
        <v>1996</v>
      </c>
    </row>
    <row r="77" spans="2:4" x14ac:dyDescent="0.2">
      <c r="B77" t="s">
        <v>1319</v>
      </c>
      <c r="C77" t="s">
        <v>1323</v>
      </c>
      <c r="D77" t="s">
        <v>1997</v>
      </c>
    </row>
    <row r="78" spans="2:4" x14ac:dyDescent="0.2">
      <c r="B78" t="s">
        <v>457</v>
      </c>
      <c r="C78" t="s">
        <v>1036</v>
      </c>
      <c r="D78" t="s">
        <v>1997</v>
      </c>
    </row>
    <row r="79" spans="2:4" x14ac:dyDescent="0.2">
      <c r="B79" t="s">
        <v>609</v>
      </c>
      <c r="C79" t="s">
        <v>1087</v>
      </c>
      <c r="D79" t="s">
        <v>1996</v>
      </c>
    </row>
    <row r="80" spans="2:4" x14ac:dyDescent="0.2">
      <c r="B80" t="s">
        <v>531</v>
      </c>
      <c r="C80" t="s">
        <v>955</v>
      </c>
      <c r="D80" t="s">
        <v>1996</v>
      </c>
    </row>
    <row r="81" spans="2:4" x14ac:dyDescent="0.2">
      <c r="B81" t="s">
        <v>1485</v>
      </c>
      <c r="C81" t="s">
        <v>1486</v>
      </c>
      <c r="D81" t="s">
        <v>1997</v>
      </c>
    </row>
    <row r="82" spans="2:4" x14ac:dyDescent="0.2">
      <c r="B82" t="s">
        <v>1467</v>
      </c>
      <c r="C82" t="s">
        <v>1468</v>
      </c>
      <c r="D82" t="s">
        <v>1998</v>
      </c>
    </row>
    <row r="83" spans="2:4" x14ac:dyDescent="0.2">
      <c r="B83" t="s">
        <v>492</v>
      </c>
      <c r="C83" t="s">
        <v>953</v>
      </c>
      <c r="D83" t="s">
        <v>1998</v>
      </c>
    </row>
    <row r="84" spans="2:4" x14ac:dyDescent="0.2">
      <c r="B84" t="s">
        <v>581</v>
      </c>
      <c r="C84" t="s">
        <v>1006</v>
      </c>
      <c r="D84" t="s">
        <v>1998</v>
      </c>
    </row>
    <row r="85" spans="2:4" x14ac:dyDescent="0.2">
      <c r="B85" t="s">
        <v>1429</v>
      </c>
      <c r="C85" t="s">
        <v>1430</v>
      </c>
      <c r="D85" t="s">
        <v>1998</v>
      </c>
    </row>
    <row r="86" spans="2:4" x14ac:dyDescent="0.2">
      <c r="B86" t="s">
        <v>793</v>
      </c>
      <c r="C86" t="s">
        <v>796</v>
      </c>
      <c r="D86" t="s">
        <v>1996</v>
      </c>
    </row>
    <row r="87" spans="2:4" x14ac:dyDescent="0.2">
      <c r="B87" t="s">
        <v>779</v>
      </c>
      <c r="C87" t="s">
        <v>775</v>
      </c>
      <c r="D87" t="s">
        <v>1996</v>
      </c>
    </row>
    <row r="88" spans="2:4" x14ac:dyDescent="0.2">
      <c r="B88" t="s">
        <v>1363</v>
      </c>
      <c r="C88" t="s">
        <v>1364</v>
      </c>
      <c r="D88" t="s">
        <v>1996</v>
      </c>
    </row>
    <row r="89" spans="2:4" x14ac:dyDescent="0.2">
      <c r="B89" t="s">
        <v>1151</v>
      </c>
      <c r="C89" t="s">
        <v>1154</v>
      </c>
      <c r="D89" t="s">
        <v>1996</v>
      </c>
    </row>
    <row r="90" spans="2:4" x14ac:dyDescent="0.2">
      <c r="B90" t="s">
        <v>1601</v>
      </c>
      <c r="C90" t="s">
        <v>1602</v>
      </c>
      <c r="D90" t="s">
        <v>1996</v>
      </c>
    </row>
    <row r="91" spans="2:4" x14ac:dyDescent="0.2">
      <c r="B91" t="s">
        <v>1216</v>
      </c>
      <c r="C91" t="s">
        <v>1221</v>
      </c>
      <c r="D91" t="s">
        <v>1996</v>
      </c>
    </row>
    <row r="92" spans="2:4" x14ac:dyDescent="0.2">
      <c r="B92" t="s">
        <v>588</v>
      </c>
      <c r="C92" t="s">
        <v>979</v>
      </c>
      <c r="D92" t="s">
        <v>1996</v>
      </c>
    </row>
    <row r="93" spans="2:4" x14ac:dyDescent="0.2">
      <c r="B93" t="s">
        <v>588</v>
      </c>
      <c r="C93" t="s">
        <v>979</v>
      </c>
      <c r="D93" t="s">
        <v>1996</v>
      </c>
    </row>
    <row r="94" spans="2:4" x14ac:dyDescent="0.2">
      <c r="B94" t="s">
        <v>588</v>
      </c>
      <c r="C94" t="s">
        <v>979</v>
      </c>
      <c r="D94" t="s">
        <v>1996</v>
      </c>
    </row>
    <row r="95" spans="2:4" x14ac:dyDescent="0.2">
      <c r="B95" t="s">
        <v>1500</v>
      </c>
      <c r="C95" t="s">
        <v>1506</v>
      </c>
      <c r="D95" t="s">
        <v>1997</v>
      </c>
    </row>
    <row r="96" spans="2:4" x14ac:dyDescent="0.2">
      <c r="B96" t="s">
        <v>493</v>
      </c>
      <c r="C96" t="s">
        <v>993</v>
      </c>
      <c r="D96" t="s">
        <v>1996</v>
      </c>
    </row>
    <row r="97" spans="2:4" x14ac:dyDescent="0.2">
      <c r="B97" t="s">
        <v>865</v>
      </c>
      <c r="C97" t="s">
        <v>866</v>
      </c>
      <c r="D97" t="s">
        <v>1998</v>
      </c>
    </row>
    <row r="98" spans="2:4" x14ac:dyDescent="0.2">
      <c r="B98" t="s">
        <v>1627</v>
      </c>
      <c r="C98" t="s">
        <v>1628</v>
      </c>
      <c r="D98" t="s">
        <v>1996</v>
      </c>
    </row>
    <row r="99" spans="2:4" x14ac:dyDescent="0.2">
      <c r="B99" t="s">
        <v>1216</v>
      </c>
      <c r="C99" t="s">
        <v>1223</v>
      </c>
      <c r="D99" t="s">
        <v>1996</v>
      </c>
    </row>
    <row r="100" spans="2:4" x14ac:dyDescent="0.2">
      <c r="B100" t="s">
        <v>1273</v>
      </c>
      <c r="C100" t="s">
        <v>1276</v>
      </c>
      <c r="D100" t="s">
        <v>1997</v>
      </c>
    </row>
    <row r="101" spans="2:4" x14ac:dyDescent="0.2">
      <c r="B101" t="s">
        <v>1338</v>
      </c>
      <c r="C101" t="s">
        <v>1348</v>
      </c>
      <c r="D101" t="s">
        <v>1997</v>
      </c>
    </row>
    <row r="102" spans="2:4" x14ac:dyDescent="0.2">
      <c r="B102" t="s">
        <v>492</v>
      </c>
      <c r="C102" t="s">
        <v>953</v>
      </c>
      <c r="D102" t="s">
        <v>1998</v>
      </c>
    </row>
    <row r="103" spans="2:4" x14ac:dyDescent="0.2">
      <c r="B103" t="s">
        <v>620</v>
      </c>
      <c r="C103" t="s">
        <v>1097</v>
      </c>
      <c r="D103" t="s">
        <v>1996</v>
      </c>
    </row>
    <row r="104" spans="2:4" x14ac:dyDescent="0.2">
      <c r="B104" t="s">
        <v>605</v>
      </c>
      <c r="C104" t="s">
        <v>1085</v>
      </c>
      <c r="D104" t="s">
        <v>1998</v>
      </c>
    </row>
    <row r="105" spans="2:4" x14ac:dyDescent="0.2">
      <c r="B105" t="s">
        <v>1338</v>
      </c>
      <c r="C105" t="s">
        <v>1351</v>
      </c>
      <c r="D105" t="s">
        <v>1997</v>
      </c>
    </row>
    <row r="106" spans="2:4" x14ac:dyDescent="0.2">
      <c r="B106" t="s">
        <v>523</v>
      </c>
      <c r="C106" t="s">
        <v>942</v>
      </c>
      <c r="D106" t="s">
        <v>1996</v>
      </c>
    </row>
    <row r="107" spans="2:4" x14ac:dyDescent="0.2">
      <c r="B107" t="s">
        <v>547</v>
      </c>
      <c r="C107" t="s">
        <v>970</v>
      </c>
      <c r="D107" t="s">
        <v>1996</v>
      </c>
    </row>
    <row r="108" spans="2:4" x14ac:dyDescent="0.2">
      <c r="B108" t="s">
        <v>1455</v>
      </c>
      <c r="C108" t="s">
        <v>1452</v>
      </c>
      <c r="D108" t="s">
        <v>1996</v>
      </c>
    </row>
    <row r="109" spans="2:4" x14ac:dyDescent="0.2">
      <c r="B109" t="s">
        <v>1309</v>
      </c>
      <c r="C109" t="s">
        <v>1313</v>
      </c>
      <c r="D109" t="s">
        <v>1997</v>
      </c>
    </row>
    <row r="110" spans="2:4" x14ac:dyDescent="0.2">
      <c r="B110" t="s">
        <v>1287</v>
      </c>
      <c r="C110" t="s">
        <v>1292</v>
      </c>
      <c r="D110" t="s">
        <v>1997</v>
      </c>
    </row>
    <row r="111" spans="2:4" x14ac:dyDescent="0.2">
      <c r="B111" t="s">
        <v>1252</v>
      </c>
      <c r="C111" t="s">
        <v>1257</v>
      </c>
      <c r="D111" t="s">
        <v>1996</v>
      </c>
    </row>
    <row r="112" spans="2:4" x14ac:dyDescent="0.2">
      <c r="B112" t="s">
        <v>1374</v>
      </c>
      <c r="C112" t="s">
        <v>1375</v>
      </c>
      <c r="D112" t="s">
        <v>1998</v>
      </c>
    </row>
    <row r="113" spans="2:4" x14ac:dyDescent="0.2">
      <c r="B113" t="s">
        <v>1234</v>
      </c>
      <c r="C113" t="s">
        <v>1239</v>
      </c>
      <c r="D113" t="s">
        <v>1996</v>
      </c>
    </row>
    <row r="114" spans="2:4" x14ac:dyDescent="0.2">
      <c r="B114" t="s">
        <v>1488</v>
      </c>
      <c r="C114" t="s">
        <v>1493</v>
      </c>
      <c r="D114" t="s">
        <v>1997</v>
      </c>
    </row>
    <row r="115" spans="2:4" x14ac:dyDescent="0.2">
      <c r="B115" t="s">
        <v>1161</v>
      </c>
      <c r="C115" t="s">
        <v>1162</v>
      </c>
      <c r="D115" t="s">
        <v>1996</v>
      </c>
    </row>
    <row r="116" spans="2:4" x14ac:dyDescent="0.2">
      <c r="B116" t="s">
        <v>1234</v>
      </c>
      <c r="C116" t="s">
        <v>1241</v>
      </c>
      <c r="D116" t="s">
        <v>1996</v>
      </c>
    </row>
    <row r="117" spans="2:4" x14ac:dyDescent="0.2">
      <c r="B117" t="s">
        <v>1510</v>
      </c>
      <c r="C117" t="s">
        <v>1511</v>
      </c>
      <c r="D117" t="s">
        <v>1997</v>
      </c>
    </row>
    <row r="118" spans="2:4" x14ac:dyDescent="0.2">
      <c r="B118" t="s">
        <v>1299</v>
      </c>
      <c r="C118" t="s">
        <v>1300</v>
      </c>
      <c r="D118" t="s">
        <v>1997</v>
      </c>
    </row>
    <row r="119" spans="2:4" x14ac:dyDescent="0.2">
      <c r="B119" t="s">
        <v>1052</v>
      </c>
      <c r="C119" t="s">
        <v>1053</v>
      </c>
      <c r="D119" t="s">
        <v>1998</v>
      </c>
    </row>
    <row r="120" spans="2:4" x14ac:dyDescent="0.2">
      <c r="B120" t="s">
        <v>445</v>
      </c>
      <c r="C120" t="s">
        <v>1026</v>
      </c>
      <c r="D120" t="s">
        <v>1996</v>
      </c>
    </row>
    <row r="121" spans="2:4" x14ac:dyDescent="0.2">
      <c r="B121" t="s">
        <v>479</v>
      </c>
      <c r="C121" t="s">
        <v>754</v>
      </c>
      <c r="D121" t="s">
        <v>1996</v>
      </c>
    </row>
    <row r="122" spans="2:4" x14ac:dyDescent="0.2">
      <c r="B122" t="s">
        <v>1406</v>
      </c>
      <c r="C122" t="s">
        <v>1407</v>
      </c>
      <c r="D122" t="s">
        <v>1997</v>
      </c>
    </row>
    <row r="123" spans="2:4" x14ac:dyDescent="0.2">
      <c r="B123" t="s">
        <v>1176</v>
      </c>
      <c r="C123" t="s">
        <v>1177</v>
      </c>
      <c r="D123" t="s">
        <v>1996</v>
      </c>
    </row>
    <row r="124" spans="2:4" x14ac:dyDescent="0.2">
      <c r="B124" t="s">
        <v>477</v>
      </c>
      <c r="C124" t="s">
        <v>750</v>
      </c>
      <c r="D124" t="s">
        <v>1996</v>
      </c>
    </row>
    <row r="125" spans="2:4" x14ac:dyDescent="0.2">
      <c r="B125" t="s">
        <v>1513</v>
      </c>
      <c r="C125" t="s">
        <v>1516</v>
      </c>
      <c r="D125" t="s">
        <v>1997</v>
      </c>
    </row>
    <row r="126" spans="2:4" x14ac:dyDescent="0.2">
      <c r="B126" t="s">
        <v>883</v>
      </c>
      <c r="C126" t="s">
        <v>884</v>
      </c>
      <c r="D126" t="s">
        <v>1996</v>
      </c>
    </row>
    <row r="127" spans="2:4" x14ac:dyDescent="0.2">
      <c r="B127" t="s">
        <v>1287</v>
      </c>
      <c r="C127" t="s">
        <v>1294</v>
      </c>
      <c r="D127" t="s">
        <v>1997</v>
      </c>
    </row>
    <row r="128" spans="2:4" x14ac:dyDescent="0.2">
      <c r="B128" t="s">
        <v>1309</v>
      </c>
      <c r="C128" t="s">
        <v>1316</v>
      </c>
      <c r="D128" t="s">
        <v>1997</v>
      </c>
    </row>
    <row r="129" spans="2:4" x14ac:dyDescent="0.2">
      <c r="B129" t="s">
        <v>1299</v>
      </c>
      <c r="C129" t="s">
        <v>1303</v>
      </c>
      <c r="D129" t="s">
        <v>1997</v>
      </c>
    </row>
    <row r="130" spans="2:4" x14ac:dyDescent="0.2">
      <c r="B130" t="s">
        <v>612</v>
      </c>
      <c r="C130" t="s">
        <v>1089</v>
      </c>
      <c r="D130" t="s">
        <v>1996</v>
      </c>
    </row>
    <row r="131" spans="2:4" x14ac:dyDescent="0.2">
      <c r="B131" t="s">
        <v>490</v>
      </c>
      <c r="C131" t="s">
        <v>1065</v>
      </c>
      <c r="D131" t="s">
        <v>1997</v>
      </c>
    </row>
    <row r="132" spans="2:4" x14ac:dyDescent="0.2">
      <c r="B132" t="s">
        <v>516</v>
      </c>
      <c r="C132" t="s">
        <v>926</v>
      </c>
      <c r="D132" t="s">
        <v>1996</v>
      </c>
    </row>
    <row r="133" spans="2:4" x14ac:dyDescent="0.2">
      <c r="B133" t="s">
        <v>1485</v>
      </c>
      <c r="C133" t="s">
        <v>1486</v>
      </c>
      <c r="D133" t="s">
        <v>1997</v>
      </c>
    </row>
    <row r="134" spans="2:4" x14ac:dyDescent="0.2">
      <c r="B134" t="s">
        <v>498</v>
      </c>
      <c r="C134" t="s">
        <v>1059</v>
      </c>
      <c r="D134" t="s">
        <v>1998</v>
      </c>
    </row>
    <row r="135" spans="2:4" x14ac:dyDescent="0.2">
      <c r="B135" t="s">
        <v>469</v>
      </c>
      <c r="C135" t="s">
        <v>1048</v>
      </c>
      <c r="D135" t="s">
        <v>1996</v>
      </c>
    </row>
    <row r="136" spans="2:4" x14ac:dyDescent="0.2">
      <c r="B136" t="s">
        <v>1319</v>
      </c>
      <c r="C136" t="s">
        <v>1326</v>
      </c>
      <c r="D136" t="s">
        <v>1997</v>
      </c>
    </row>
    <row r="137" spans="2:4" x14ac:dyDescent="0.2">
      <c r="B137" t="s">
        <v>1413</v>
      </c>
      <c r="C137" t="s">
        <v>1414</v>
      </c>
      <c r="D137" t="s">
        <v>1996</v>
      </c>
    </row>
    <row r="138" spans="2:4" x14ac:dyDescent="0.2">
      <c r="B138" t="s">
        <v>614</v>
      </c>
      <c r="C138" t="s">
        <v>1091</v>
      </c>
      <c r="D138" t="s">
        <v>1996</v>
      </c>
    </row>
    <row r="139" spans="2:4" x14ac:dyDescent="0.2">
      <c r="B139" t="s">
        <v>1252</v>
      </c>
      <c r="C139" t="s">
        <v>1259</v>
      </c>
      <c r="D139" t="s">
        <v>1996</v>
      </c>
    </row>
    <row r="140" spans="2:4" x14ac:dyDescent="0.2">
      <c r="B140" t="s">
        <v>551</v>
      </c>
      <c r="C140" t="s">
        <v>974</v>
      </c>
      <c r="D140" t="s">
        <v>1996</v>
      </c>
    </row>
    <row r="141" spans="2:4" x14ac:dyDescent="0.2">
      <c r="B141" t="s">
        <v>1319</v>
      </c>
      <c r="C141" t="s">
        <v>1329</v>
      </c>
      <c r="D141" t="s">
        <v>1997</v>
      </c>
    </row>
    <row r="142" spans="2:4" x14ac:dyDescent="0.2">
      <c r="B142" t="s">
        <v>1388</v>
      </c>
      <c r="C142" t="s">
        <v>1389</v>
      </c>
      <c r="D142" t="s">
        <v>1997</v>
      </c>
    </row>
    <row r="143" spans="2:4" x14ac:dyDescent="0.2">
      <c r="B143" t="s">
        <v>860</v>
      </c>
      <c r="C143" t="s">
        <v>861</v>
      </c>
      <c r="D143" t="s">
        <v>1996</v>
      </c>
    </row>
    <row r="144" spans="2:4" x14ac:dyDescent="0.2">
      <c r="B144" t="s">
        <v>465</v>
      </c>
      <c r="C144" t="s">
        <v>1044</v>
      </c>
      <c r="D144" t="s">
        <v>1997</v>
      </c>
    </row>
    <row r="145" spans="2:4" x14ac:dyDescent="0.2">
      <c r="B145" t="s">
        <v>1202</v>
      </c>
      <c r="C145" t="s">
        <v>1203</v>
      </c>
      <c r="D145" t="s">
        <v>1997</v>
      </c>
    </row>
    <row r="146" spans="2:4" x14ac:dyDescent="0.2">
      <c r="B146" t="s">
        <v>506</v>
      </c>
      <c r="C146" t="s">
        <v>1061</v>
      </c>
      <c r="D146" t="s">
        <v>1996</v>
      </c>
    </row>
    <row r="147" spans="2:4" x14ac:dyDescent="0.2">
      <c r="B147" t="s">
        <v>461</v>
      </c>
      <c r="C147" t="s">
        <v>1038</v>
      </c>
      <c r="D147" t="s">
        <v>1998</v>
      </c>
    </row>
    <row r="148" spans="2:4" x14ac:dyDescent="0.2">
      <c r="B148" t="s">
        <v>1252</v>
      </c>
      <c r="C148" t="s">
        <v>1261</v>
      </c>
      <c r="D148" t="s">
        <v>1996</v>
      </c>
    </row>
    <row r="149" spans="2:4" x14ac:dyDescent="0.2">
      <c r="B149" t="s">
        <v>808</v>
      </c>
      <c r="C149" t="s">
        <v>809</v>
      </c>
      <c r="D149" t="s">
        <v>1996</v>
      </c>
    </row>
    <row r="150" spans="2:4" x14ac:dyDescent="0.2">
      <c r="B150" t="s">
        <v>529</v>
      </c>
      <c r="C150" t="s">
        <v>953</v>
      </c>
      <c r="D150" t="s">
        <v>1998</v>
      </c>
    </row>
    <row r="151" spans="2:4" x14ac:dyDescent="0.2">
      <c r="B151" t="s">
        <v>880</v>
      </c>
      <c r="C151" t="s">
        <v>881</v>
      </c>
      <c r="D151" t="s">
        <v>1998</v>
      </c>
    </row>
    <row r="152" spans="2:4" x14ac:dyDescent="0.2">
      <c r="B152" t="s">
        <v>1398</v>
      </c>
      <c r="C152" t="s">
        <v>1399</v>
      </c>
      <c r="D152" t="s">
        <v>1998</v>
      </c>
    </row>
    <row r="153" spans="2:4" x14ac:dyDescent="0.2">
      <c r="B153" t="s">
        <v>1460</v>
      </c>
      <c r="C153" t="s">
        <v>1461</v>
      </c>
      <c r="D153" t="s">
        <v>1996</v>
      </c>
    </row>
    <row r="154" spans="2:4" x14ac:dyDescent="0.2">
      <c r="B154" t="s">
        <v>1500</v>
      </c>
      <c r="C154" t="s">
        <v>1508</v>
      </c>
      <c r="D154" t="s">
        <v>1997</v>
      </c>
    </row>
    <row r="155" spans="2:4" x14ac:dyDescent="0.2">
      <c r="B155" t="s">
        <v>516</v>
      </c>
      <c r="C155" t="s">
        <v>928</v>
      </c>
      <c r="D155" t="s">
        <v>1996</v>
      </c>
    </row>
    <row r="156" spans="2:4" x14ac:dyDescent="0.2">
      <c r="B156" t="s">
        <v>887</v>
      </c>
      <c r="C156" t="s">
        <v>888</v>
      </c>
      <c r="D156" t="s">
        <v>1996</v>
      </c>
    </row>
    <row r="157" spans="2:4" x14ac:dyDescent="0.2">
      <c r="B157" t="s">
        <v>558</v>
      </c>
      <c r="C157" t="s">
        <v>982</v>
      </c>
      <c r="D157" t="s">
        <v>1998</v>
      </c>
    </row>
    <row r="158" spans="2:4" x14ac:dyDescent="0.2">
      <c r="B158" t="s">
        <v>766</v>
      </c>
      <c r="C158" t="s">
        <v>775</v>
      </c>
      <c r="D158" t="s">
        <v>1996</v>
      </c>
    </row>
    <row r="159" spans="2:4" x14ac:dyDescent="0.2">
      <c r="B159" t="s">
        <v>465</v>
      </c>
      <c r="C159" t="s">
        <v>1044</v>
      </c>
      <c r="D159" t="s">
        <v>1998</v>
      </c>
    </row>
    <row r="160" spans="2:4" x14ac:dyDescent="0.2">
      <c r="B160" t="s">
        <v>793</v>
      </c>
      <c r="C160" t="s">
        <v>798</v>
      </c>
      <c r="D160" t="s">
        <v>1996</v>
      </c>
    </row>
    <row r="161" spans="2:4" x14ac:dyDescent="0.2">
      <c r="B161" t="s">
        <v>473</v>
      </c>
      <c r="C161" t="s">
        <v>730</v>
      </c>
      <c r="D161" t="s">
        <v>1996</v>
      </c>
    </row>
    <row r="162" spans="2:4" x14ac:dyDescent="0.2">
      <c r="B162" t="s">
        <v>808</v>
      </c>
      <c r="C162" t="s">
        <v>811</v>
      </c>
      <c r="D162" t="s">
        <v>1996</v>
      </c>
    </row>
    <row r="163" spans="2:4" x14ac:dyDescent="0.2">
      <c r="B163" t="s">
        <v>1476</v>
      </c>
      <c r="C163" t="s">
        <v>1479</v>
      </c>
      <c r="D163" t="s">
        <v>1997</v>
      </c>
    </row>
    <row r="164" spans="2:4" x14ac:dyDescent="0.2">
      <c r="B164" t="s">
        <v>516</v>
      </c>
      <c r="C164" t="s">
        <v>930</v>
      </c>
      <c r="D164" t="s">
        <v>1996</v>
      </c>
    </row>
    <row r="165" spans="2:4" x14ac:dyDescent="0.2">
      <c r="B165" t="s">
        <v>1338</v>
      </c>
      <c r="C165" t="s">
        <v>1354</v>
      </c>
      <c r="D165" t="s">
        <v>1997</v>
      </c>
    </row>
    <row r="166" spans="2:4" x14ac:dyDescent="0.2">
      <c r="B166" t="s">
        <v>1273</v>
      </c>
      <c r="C166" t="s">
        <v>1278</v>
      </c>
      <c r="D166" t="s">
        <v>1997</v>
      </c>
    </row>
    <row r="167" spans="2:4" x14ac:dyDescent="0.2">
      <c r="B167" t="s">
        <v>1319</v>
      </c>
      <c r="C167" t="s">
        <v>1332</v>
      </c>
      <c r="D167" t="s">
        <v>1997</v>
      </c>
    </row>
    <row r="168" spans="2:4" x14ac:dyDescent="0.2">
      <c r="B168" t="s">
        <v>893</v>
      </c>
      <c r="C168" t="s">
        <v>897</v>
      </c>
      <c r="D168" t="s">
        <v>1998</v>
      </c>
    </row>
    <row r="169" spans="2:4" x14ac:dyDescent="0.2">
      <c r="B169" t="s">
        <v>469</v>
      </c>
      <c r="C169" t="s">
        <v>1050</v>
      </c>
      <c r="D169" t="s">
        <v>1996</v>
      </c>
    </row>
    <row r="170" spans="2:4" x14ac:dyDescent="0.2">
      <c r="B170" t="s">
        <v>844</v>
      </c>
      <c r="C170" t="s">
        <v>845</v>
      </c>
      <c r="D170" t="s">
        <v>1996</v>
      </c>
    </row>
    <row r="171" spans="2:4" x14ac:dyDescent="0.2">
      <c r="B171" t="s">
        <v>476</v>
      </c>
      <c r="C171" t="s">
        <v>744</v>
      </c>
      <c r="D171" t="s">
        <v>1996</v>
      </c>
    </row>
    <row r="172" spans="2:4" x14ac:dyDescent="0.2">
      <c r="B172" t="s">
        <v>470</v>
      </c>
      <c r="C172" t="s">
        <v>713</v>
      </c>
      <c r="D172" t="s">
        <v>1996</v>
      </c>
    </row>
    <row r="173" spans="2:4" x14ac:dyDescent="0.2">
      <c r="B173" t="s">
        <v>1296</v>
      </c>
      <c r="C173" t="s">
        <v>1297</v>
      </c>
      <c r="D173" t="s">
        <v>1997</v>
      </c>
    </row>
    <row r="174" spans="2:4" x14ac:dyDescent="0.2">
      <c r="B174" t="s">
        <v>1299</v>
      </c>
      <c r="C174" t="s">
        <v>1306</v>
      </c>
      <c r="D174" t="s">
        <v>1997</v>
      </c>
    </row>
    <row r="175" spans="2:4" x14ac:dyDescent="0.2">
      <c r="B175" t="s">
        <v>1537</v>
      </c>
      <c r="C175" t="s">
        <v>1538</v>
      </c>
      <c r="D175" t="s">
        <v>1996</v>
      </c>
    </row>
    <row r="176" spans="2:4" x14ac:dyDescent="0.2">
      <c r="B176" t="s">
        <v>603</v>
      </c>
      <c r="C176" t="s">
        <v>1081</v>
      </c>
      <c r="D176" t="s">
        <v>1996</v>
      </c>
    </row>
    <row r="177" spans="2:4" x14ac:dyDescent="0.2">
      <c r="B177" t="s">
        <v>793</v>
      </c>
      <c r="C177" t="s">
        <v>800</v>
      </c>
      <c r="D177" t="s">
        <v>1996</v>
      </c>
    </row>
    <row r="178" spans="2:4" x14ac:dyDescent="0.2">
      <c r="B178" t="s">
        <v>890</v>
      </c>
      <c r="C178" t="s">
        <v>891</v>
      </c>
      <c r="D178" t="s">
        <v>1997</v>
      </c>
    </row>
    <row r="179" spans="2:4" x14ac:dyDescent="0.2">
      <c r="B179" t="s">
        <v>516</v>
      </c>
      <c r="C179" t="s">
        <v>932</v>
      </c>
      <c r="D179" t="s">
        <v>1996</v>
      </c>
    </row>
    <row r="180" spans="2:4" x14ac:dyDescent="0.2">
      <c r="B180" t="s">
        <v>1485</v>
      </c>
      <c r="C180" t="s">
        <v>1486</v>
      </c>
      <c r="D180" t="s">
        <v>1997</v>
      </c>
    </row>
    <row r="181" spans="2:4" x14ac:dyDescent="0.2">
      <c r="B181" t="s">
        <v>1319</v>
      </c>
      <c r="C181" t="s">
        <v>1335</v>
      </c>
      <c r="D181" t="s">
        <v>1997</v>
      </c>
    </row>
    <row r="182" spans="2:4" x14ac:dyDescent="0.2">
      <c r="B182" t="s">
        <v>1630</v>
      </c>
      <c r="C182" t="s">
        <v>1631</v>
      </c>
      <c r="D182" t="s">
        <v>1998</v>
      </c>
    </row>
    <row r="183" spans="2:4" x14ac:dyDescent="0.2">
      <c r="B183" t="s">
        <v>603</v>
      </c>
      <c r="C183" t="s">
        <v>1083</v>
      </c>
      <c r="D183" t="s">
        <v>1996</v>
      </c>
    </row>
    <row r="184" spans="2:4" x14ac:dyDescent="0.2">
      <c r="B184" t="s">
        <v>476</v>
      </c>
      <c r="C184" t="s">
        <v>746</v>
      </c>
      <c r="D184" t="s">
        <v>1996</v>
      </c>
    </row>
    <row r="185" spans="2:4" x14ac:dyDescent="0.2">
      <c r="B185" t="s">
        <v>438</v>
      </c>
      <c r="C185" t="s">
        <v>1022</v>
      </c>
      <c r="D185" t="s">
        <v>1996</v>
      </c>
    </row>
    <row r="186" spans="2:4" x14ac:dyDescent="0.2">
      <c r="B186" t="s">
        <v>490</v>
      </c>
      <c r="C186" t="s">
        <v>1067</v>
      </c>
      <c r="D186" t="s">
        <v>1997</v>
      </c>
    </row>
    <row r="187" spans="2:4" x14ac:dyDescent="0.2">
      <c r="B187" t="s">
        <v>1283</v>
      </c>
      <c r="C187" t="s">
        <v>1284</v>
      </c>
      <c r="D187" t="s">
        <v>1997</v>
      </c>
    </row>
    <row r="188" spans="2:4" x14ac:dyDescent="0.2">
      <c r="B188" t="s">
        <v>1338</v>
      </c>
      <c r="C188" t="s">
        <v>1339</v>
      </c>
      <c r="D188" t="s">
        <v>1997</v>
      </c>
    </row>
    <row r="189" spans="2:4" x14ac:dyDescent="0.2">
      <c r="B189" t="s">
        <v>1634</v>
      </c>
      <c r="C189" t="s">
        <v>1635</v>
      </c>
      <c r="D189" t="s">
        <v>1996</v>
      </c>
    </row>
    <row r="190" spans="2:4" x14ac:dyDescent="0.2">
      <c r="B190" t="s">
        <v>1513</v>
      </c>
      <c r="C190" t="s">
        <v>1518</v>
      </c>
      <c r="D190" t="s">
        <v>1997</v>
      </c>
    </row>
    <row r="191" spans="2:4" x14ac:dyDescent="0.2">
      <c r="B191" t="s">
        <v>1540</v>
      </c>
      <c r="C191" t="s">
        <v>1541</v>
      </c>
      <c r="D191" t="s">
        <v>1996</v>
      </c>
    </row>
    <row r="192" spans="2:4" x14ac:dyDescent="0.2">
      <c r="B192" t="s">
        <v>631</v>
      </c>
      <c r="C192" t="s">
        <v>1119</v>
      </c>
      <c r="D192" t="s">
        <v>1996</v>
      </c>
    </row>
    <row r="193" spans="2:4" x14ac:dyDescent="0.2">
      <c r="B193" t="s">
        <v>1510</v>
      </c>
      <c r="C193" t="s">
        <v>1511</v>
      </c>
      <c r="D193" t="s">
        <v>1997</v>
      </c>
    </row>
    <row r="194" spans="2:4" x14ac:dyDescent="0.2">
      <c r="B194" t="s">
        <v>1216</v>
      </c>
      <c r="C194" t="s">
        <v>1225</v>
      </c>
      <c r="D194" t="s">
        <v>1996</v>
      </c>
    </row>
    <row r="195" spans="2:4" x14ac:dyDescent="0.2">
      <c r="B195" t="s">
        <v>904</v>
      </c>
      <c r="C195" t="s">
        <v>905</v>
      </c>
      <c r="D195" t="s">
        <v>1996</v>
      </c>
    </row>
    <row r="196" spans="2:4" x14ac:dyDescent="0.2">
      <c r="B196" t="s">
        <v>1534</v>
      </c>
      <c r="C196" t="s">
        <v>1535</v>
      </c>
      <c r="D196" t="s">
        <v>1996</v>
      </c>
    </row>
    <row r="197" spans="2:4" x14ac:dyDescent="0.2">
      <c r="B197" t="s">
        <v>445</v>
      </c>
      <c r="C197" t="s">
        <v>1028</v>
      </c>
      <c r="D197" t="s">
        <v>1996</v>
      </c>
    </row>
    <row r="198" spans="2:4" x14ac:dyDescent="0.2">
      <c r="B198" t="s">
        <v>911</v>
      </c>
      <c r="C198" t="s">
        <v>914</v>
      </c>
      <c r="D198" t="s">
        <v>1996</v>
      </c>
    </row>
    <row r="199" spans="2:4" x14ac:dyDescent="0.2">
      <c r="B199" t="s">
        <v>1013</v>
      </c>
      <c r="C199" t="s">
        <v>1014</v>
      </c>
      <c r="D199" t="s">
        <v>1996</v>
      </c>
    </row>
    <row r="200" spans="2:4" x14ac:dyDescent="0.2">
      <c r="B200" t="s">
        <v>1283</v>
      </c>
      <c r="C200" t="s">
        <v>1284</v>
      </c>
      <c r="D200" t="s">
        <v>1997</v>
      </c>
    </row>
    <row r="201" spans="2:4" x14ac:dyDescent="0.2">
      <c r="B201" t="s">
        <v>490</v>
      </c>
      <c r="C201" t="s">
        <v>1069</v>
      </c>
      <c r="D201" t="s">
        <v>1997</v>
      </c>
    </row>
    <row r="202" spans="2:4" x14ac:dyDescent="0.2">
      <c r="B202" t="s">
        <v>1637</v>
      </c>
      <c r="C202" t="s">
        <v>1638</v>
      </c>
      <c r="D202" t="s">
        <v>1998</v>
      </c>
    </row>
    <row r="203" spans="2:4" x14ac:dyDescent="0.2">
      <c r="B203" t="s">
        <v>511</v>
      </c>
      <c r="C203" t="s">
        <v>922</v>
      </c>
      <c r="D203" t="s">
        <v>1996</v>
      </c>
    </row>
    <row r="204" spans="2:4" x14ac:dyDescent="0.2">
      <c r="B204" t="s">
        <v>1319</v>
      </c>
      <c r="C204" t="s">
        <v>1320</v>
      </c>
      <c r="D204" t="s">
        <v>1997</v>
      </c>
    </row>
    <row r="205" spans="2:4" x14ac:dyDescent="0.2">
      <c r="B205" t="s">
        <v>1216</v>
      </c>
      <c r="C205" t="s">
        <v>1227</v>
      </c>
      <c r="D205" t="s">
        <v>1996</v>
      </c>
    </row>
    <row r="206" spans="2:4" x14ac:dyDescent="0.2">
      <c r="B206" t="s">
        <v>535</v>
      </c>
      <c r="C206" t="s">
        <v>957</v>
      </c>
      <c r="D206" t="s">
        <v>1998</v>
      </c>
    </row>
    <row r="207" spans="2:4" x14ac:dyDescent="0.2">
      <c r="B207" t="s">
        <v>1338</v>
      </c>
      <c r="C207" t="s">
        <v>1342</v>
      </c>
      <c r="D207" t="s">
        <v>1997</v>
      </c>
    </row>
    <row r="208" spans="2:4" x14ac:dyDescent="0.2">
      <c r="B208" t="s">
        <v>793</v>
      </c>
      <c r="C208" t="s">
        <v>802</v>
      </c>
      <c r="D208" t="s">
        <v>1996</v>
      </c>
    </row>
    <row r="209" spans="2:4" x14ac:dyDescent="0.2">
      <c r="B209" t="s">
        <v>1216</v>
      </c>
      <c r="C209" t="s">
        <v>1229</v>
      </c>
      <c r="D209" t="s">
        <v>1996</v>
      </c>
    </row>
    <row r="210" spans="2:4" x14ac:dyDescent="0.2">
      <c r="B210" t="s">
        <v>1488</v>
      </c>
      <c r="C210" t="s">
        <v>1495</v>
      </c>
      <c r="D210" t="s">
        <v>1997</v>
      </c>
    </row>
    <row r="211" spans="2:4" x14ac:dyDescent="0.2">
      <c r="B211" t="s">
        <v>1234</v>
      </c>
      <c r="C211" t="s">
        <v>1243</v>
      </c>
      <c r="D211" t="s">
        <v>1996</v>
      </c>
    </row>
    <row r="212" spans="2:4" x14ac:dyDescent="0.2">
      <c r="B212" t="s">
        <v>476</v>
      </c>
      <c r="C212" t="s">
        <v>748</v>
      </c>
      <c r="D212" t="s">
        <v>1996</v>
      </c>
    </row>
    <row r="213" spans="2:4" x14ac:dyDescent="0.2">
      <c r="B213" t="s">
        <v>1309</v>
      </c>
      <c r="C213" t="s">
        <v>1310</v>
      </c>
      <c r="D213" t="s">
        <v>1997</v>
      </c>
    </row>
    <row r="214" spans="2:4" x14ac:dyDescent="0.2">
      <c r="B214" t="s">
        <v>1273</v>
      </c>
      <c r="C214" t="s">
        <v>1278</v>
      </c>
      <c r="D214" t="s">
        <v>1997</v>
      </c>
    </row>
    <row r="215" spans="2:4" x14ac:dyDescent="0.2">
      <c r="B215" t="s">
        <v>1338</v>
      </c>
      <c r="C215" t="s">
        <v>1345</v>
      </c>
      <c r="D215" t="s">
        <v>1997</v>
      </c>
    </row>
    <row r="216" spans="2:4" x14ac:dyDescent="0.2">
      <c r="B216" t="s">
        <v>793</v>
      </c>
      <c r="C216" t="s">
        <v>804</v>
      </c>
      <c r="D216" t="s">
        <v>1996</v>
      </c>
    </row>
    <row r="217" spans="2:4" x14ac:dyDescent="0.2">
      <c r="B217" t="s">
        <v>1476</v>
      </c>
      <c r="C217" t="s">
        <v>1481</v>
      </c>
      <c r="D217" t="s">
        <v>1997</v>
      </c>
    </row>
    <row r="218" spans="2:4" x14ac:dyDescent="0.2">
      <c r="B218" t="s">
        <v>1319</v>
      </c>
      <c r="C218" t="s">
        <v>1323</v>
      </c>
      <c r="D218" t="s">
        <v>1997</v>
      </c>
    </row>
    <row r="219" spans="2:4" x14ac:dyDescent="0.2">
      <c r="B219" t="s">
        <v>467</v>
      </c>
      <c r="C219" t="s">
        <v>1046</v>
      </c>
      <c r="D219" t="s">
        <v>1998</v>
      </c>
    </row>
    <row r="220" spans="2:4" x14ac:dyDescent="0.2">
      <c r="B220" t="s">
        <v>756</v>
      </c>
      <c r="C220" t="s">
        <v>758</v>
      </c>
      <c r="D220" t="s">
        <v>1996</v>
      </c>
    </row>
    <row r="221" spans="2:4" x14ac:dyDescent="0.2">
      <c r="B221" t="s">
        <v>1447</v>
      </c>
      <c r="C221" t="s">
        <v>1448</v>
      </c>
      <c r="D221" t="s">
        <v>1998</v>
      </c>
    </row>
    <row r="222" spans="2:4" x14ac:dyDescent="0.2">
      <c r="B222" t="s">
        <v>435</v>
      </c>
      <c r="C222" t="s">
        <v>1019</v>
      </c>
      <c r="D222" t="s">
        <v>1996</v>
      </c>
    </row>
    <row r="223" spans="2:4" x14ac:dyDescent="0.2">
      <c r="B223" t="s">
        <v>1234</v>
      </c>
      <c r="C223" t="s">
        <v>1245</v>
      </c>
      <c r="D223" t="s">
        <v>1996</v>
      </c>
    </row>
    <row r="224" spans="2:4" x14ac:dyDescent="0.2">
      <c r="B224" t="s">
        <v>1158</v>
      </c>
      <c r="C224" t="s">
        <v>1159</v>
      </c>
      <c r="D224" t="s">
        <v>1996</v>
      </c>
    </row>
    <row r="225" spans="2:4" x14ac:dyDescent="0.2">
      <c r="B225" t="s">
        <v>844</v>
      </c>
      <c r="C225" t="s">
        <v>847</v>
      </c>
      <c r="D225" t="s">
        <v>1996</v>
      </c>
    </row>
    <row r="226" spans="2:4" x14ac:dyDescent="0.2">
      <c r="B226" t="s">
        <v>625</v>
      </c>
      <c r="C226" t="s">
        <v>1101</v>
      </c>
      <c r="D226" t="s">
        <v>1997</v>
      </c>
    </row>
    <row r="227" spans="2:4" x14ac:dyDescent="0.2">
      <c r="B227" t="s">
        <v>525</v>
      </c>
      <c r="C227" t="s">
        <v>946</v>
      </c>
      <c r="D227" t="s">
        <v>1996</v>
      </c>
    </row>
    <row r="228" spans="2:4" x14ac:dyDescent="0.2">
      <c r="B228" t="s">
        <v>1510</v>
      </c>
      <c r="C228" t="s">
        <v>1511</v>
      </c>
      <c r="D228" t="s">
        <v>1997</v>
      </c>
    </row>
    <row r="229" spans="2:4" x14ac:dyDescent="0.2">
      <c r="B229" t="s">
        <v>1234</v>
      </c>
      <c r="C229" t="s">
        <v>1247</v>
      </c>
      <c r="D229" t="s">
        <v>1996</v>
      </c>
    </row>
    <row r="230" spans="2:4" x14ac:dyDescent="0.2">
      <c r="B230" t="s">
        <v>601</v>
      </c>
      <c r="C230" t="s">
        <v>1079</v>
      </c>
      <c r="D230" t="s">
        <v>1997</v>
      </c>
    </row>
    <row r="231" spans="2:4" x14ac:dyDescent="0.2">
      <c r="B231" t="s">
        <v>616</v>
      </c>
      <c r="C231" t="s">
        <v>1093</v>
      </c>
      <c r="D231" t="s">
        <v>1996</v>
      </c>
    </row>
    <row r="232" spans="2:4" x14ac:dyDescent="0.2">
      <c r="B232" t="s">
        <v>1161</v>
      </c>
      <c r="C232" t="s">
        <v>1166</v>
      </c>
      <c r="D232" t="s">
        <v>1996</v>
      </c>
    </row>
    <row r="233" spans="2:4" x14ac:dyDescent="0.2">
      <c r="B233" t="s">
        <v>793</v>
      </c>
      <c r="C233" t="s">
        <v>806</v>
      </c>
      <c r="D233" t="s">
        <v>1996</v>
      </c>
    </row>
    <row r="234" spans="2:4" x14ac:dyDescent="0.2">
      <c r="B234" t="s">
        <v>1287</v>
      </c>
      <c r="C234" t="s">
        <v>1288</v>
      </c>
      <c r="D234" t="s">
        <v>1997</v>
      </c>
    </row>
    <row r="235" spans="2:4" x14ac:dyDescent="0.2">
      <c r="B235" t="s">
        <v>911</v>
      </c>
      <c r="C235" t="s">
        <v>912</v>
      </c>
      <c r="D235" t="s">
        <v>1996</v>
      </c>
    </row>
    <row r="236" spans="2:4" x14ac:dyDescent="0.2">
      <c r="B236" t="s">
        <v>1488</v>
      </c>
      <c r="C236" t="s">
        <v>1489</v>
      </c>
      <c r="D236" t="s">
        <v>1997</v>
      </c>
    </row>
    <row r="237" spans="2:4" x14ac:dyDescent="0.2">
      <c r="B237" t="s">
        <v>563</v>
      </c>
      <c r="C237" t="s">
        <v>987</v>
      </c>
      <c r="D237" t="s">
        <v>1996</v>
      </c>
    </row>
    <row r="238" spans="2:4" x14ac:dyDescent="0.2">
      <c r="B238" t="s">
        <v>563</v>
      </c>
      <c r="C238" t="s">
        <v>987</v>
      </c>
      <c r="D238" t="s">
        <v>1996</v>
      </c>
    </row>
    <row r="239" spans="2:4" x14ac:dyDescent="0.2">
      <c r="B239" t="s">
        <v>563</v>
      </c>
      <c r="C239" t="s">
        <v>987</v>
      </c>
      <c r="D239" t="s">
        <v>1996</v>
      </c>
    </row>
    <row r="240" spans="2:4" x14ac:dyDescent="0.2">
      <c r="B240" t="s">
        <v>1151</v>
      </c>
      <c r="C240" t="s">
        <v>1152</v>
      </c>
      <c r="D240" t="s">
        <v>1996</v>
      </c>
    </row>
    <row r="241" spans="2:4" x14ac:dyDescent="0.2">
      <c r="B241" t="s">
        <v>514</v>
      </c>
      <c r="C241" t="s">
        <v>924</v>
      </c>
      <c r="D241" t="s">
        <v>1998</v>
      </c>
    </row>
    <row r="242" spans="2:4" x14ac:dyDescent="0.2">
      <c r="B242" t="s">
        <v>1624</v>
      </c>
      <c r="C242" t="s">
        <v>1625</v>
      </c>
      <c r="D242" t="s">
        <v>1996</v>
      </c>
    </row>
    <row r="243" spans="2:4" x14ac:dyDescent="0.2">
      <c r="B243" t="s">
        <v>1216</v>
      </c>
      <c r="C243" t="s">
        <v>1217</v>
      </c>
      <c r="D243" t="s">
        <v>1996</v>
      </c>
    </row>
    <row r="244" spans="2:4" x14ac:dyDescent="0.2">
      <c r="B244" t="s">
        <v>1338</v>
      </c>
      <c r="C244" t="s">
        <v>1348</v>
      </c>
      <c r="D244" t="s">
        <v>1997</v>
      </c>
    </row>
    <row r="245" spans="2:4" x14ac:dyDescent="0.2">
      <c r="B245" t="s">
        <v>478</v>
      </c>
      <c r="C245" t="s">
        <v>752</v>
      </c>
      <c r="D245" t="s">
        <v>1998</v>
      </c>
    </row>
    <row r="246" spans="2:4" x14ac:dyDescent="0.2">
      <c r="B246" t="s">
        <v>1234</v>
      </c>
      <c r="C246" t="s">
        <v>1235</v>
      </c>
      <c r="D246" t="s">
        <v>1996</v>
      </c>
    </row>
    <row r="247" spans="2:4" x14ac:dyDescent="0.2">
      <c r="B247" t="s">
        <v>1338</v>
      </c>
      <c r="C247" t="s">
        <v>1351</v>
      </c>
      <c r="D247" t="s">
        <v>1997</v>
      </c>
    </row>
    <row r="248" spans="2:4" x14ac:dyDescent="0.2">
      <c r="B248" t="s">
        <v>1476</v>
      </c>
      <c r="C248" t="s">
        <v>1477</v>
      </c>
      <c r="D248" t="s">
        <v>1997</v>
      </c>
    </row>
    <row r="249" spans="2:4" x14ac:dyDescent="0.2">
      <c r="B249" t="s">
        <v>543</v>
      </c>
      <c r="C249" t="s">
        <v>966</v>
      </c>
      <c r="D249" t="s">
        <v>1998</v>
      </c>
    </row>
    <row r="250" spans="2:4" x14ac:dyDescent="0.2">
      <c r="B250" t="s">
        <v>622</v>
      </c>
      <c r="C250" t="s">
        <v>1099</v>
      </c>
      <c r="D250" t="s">
        <v>1996</v>
      </c>
    </row>
    <row r="251" spans="2:4" x14ac:dyDescent="0.2">
      <c r="B251" t="s">
        <v>1500</v>
      </c>
      <c r="C251" t="s">
        <v>1503</v>
      </c>
      <c r="D251" t="s">
        <v>1997</v>
      </c>
    </row>
    <row r="252" spans="2:4" x14ac:dyDescent="0.2">
      <c r="B252" t="s">
        <v>1309</v>
      </c>
      <c r="C252" t="s">
        <v>1313</v>
      </c>
      <c r="D252" t="s">
        <v>1997</v>
      </c>
    </row>
    <row r="253" spans="2:4" x14ac:dyDescent="0.2">
      <c r="B253" t="s">
        <v>566</v>
      </c>
      <c r="C253" t="s">
        <v>991</v>
      </c>
      <c r="D253" t="s">
        <v>1996</v>
      </c>
    </row>
    <row r="254" spans="2:4" x14ac:dyDescent="0.2">
      <c r="B254" t="s">
        <v>1168</v>
      </c>
      <c r="C254" t="s">
        <v>1169</v>
      </c>
      <c r="D254" t="s">
        <v>1998</v>
      </c>
    </row>
    <row r="255" spans="2:4" x14ac:dyDescent="0.2">
      <c r="B255" t="s">
        <v>1299</v>
      </c>
      <c r="C255" t="s">
        <v>1300</v>
      </c>
      <c r="D255" t="s">
        <v>1997</v>
      </c>
    </row>
    <row r="256" spans="2:4" x14ac:dyDescent="0.2">
      <c r="B256" t="s">
        <v>1473</v>
      </c>
      <c r="C256" t="s">
        <v>1474</v>
      </c>
      <c r="D256" t="s">
        <v>1998</v>
      </c>
    </row>
    <row r="257" spans="2:4" x14ac:dyDescent="0.2">
      <c r="B257" t="s">
        <v>579</v>
      </c>
      <c r="C257" t="s">
        <v>1004</v>
      </c>
      <c r="D257" t="s">
        <v>1996</v>
      </c>
    </row>
    <row r="258" spans="2:4" x14ac:dyDescent="0.2">
      <c r="B258" t="s">
        <v>476</v>
      </c>
      <c r="C258" t="s">
        <v>735</v>
      </c>
      <c r="D258" t="s">
        <v>1996</v>
      </c>
    </row>
    <row r="259" spans="2:4" x14ac:dyDescent="0.2">
      <c r="B259" t="s">
        <v>1522</v>
      </c>
      <c r="C259" t="s">
        <v>1523</v>
      </c>
      <c r="D259" t="s">
        <v>1997</v>
      </c>
    </row>
    <row r="260" spans="2:4" x14ac:dyDescent="0.2">
      <c r="B260" t="s">
        <v>601</v>
      </c>
      <c r="C260" t="s">
        <v>1077</v>
      </c>
      <c r="D260" t="s">
        <v>1997</v>
      </c>
    </row>
    <row r="261" spans="2:4" x14ac:dyDescent="0.2">
      <c r="B261" t="s">
        <v>1216</v>
      </c>
      <c r="C261" t="s">
        <v>1219</v>
      </c>
      <c r="D261" t="s">
        <v>1996</v>
      </c>
    </row>
    <row r="262" spans="2:4" x14ac:dyDescent="0.2">
      <c r="B262" t="s">
        <v>1309</v>
      </c>
      <c r="C262" t="s">
        <v>1316</v>
      </c>
      <c r="D262" t="s">
        <v>1997</v>
      </c>
    </row>
    <row r="263" spans="2:4" x14ac:dyDescent="0.2">
      <c r="B263" t="s">
        <v>1252</v>
      </c>
      <c r="C263" t="s">
        <v>1253</v>
      </c>
      <c r="D263" t="s">
        <v>1996</v>
      </c>
    </row>
    <row r="264" spans="2:4" x14ac:dyDescent="0.2">
      <c r="B264" t="s">
        <v>916</v>
      </c>
      <c r="C264" t="s">
        <v>917</v>
      </c>
      <c r="D264" t="s">
        <v>1996</v>
      </c>
    </row>
    <row r="265" spans="2:4" x14ac:dyDescent="0.2">
      <c r="B265" t="s">
        <v>618</v>
      </c>
      <c r="C265" t="s">
        <v>1095</v>
      </c>
      <c r="D265" t="s">
        <v>1996</v>
      </c>
    </row>
    <row r="266" spans="2:4" x14ac:dyDescent="0.2">
      <c r="B266" t="s">
        <v>590</v>
      </c>
      <c r="C266" t="s">
        <v>999</v>
      </c>
      <c r="D266" t="s">
        <v>1998</v>
      </c>
    </row>
    <row r="267" spans="2:4" x14ac:dyDescent="0.2">
      <c r="B267" t="s">
        <v>476</v>
      </c>
      <c r="C267" t="s">
        <v>740</v>
      </c>
      <c r="D267" t="s">
        <v>1996</v>
      </c>
    </row>
    <row r="268" spans="2:4" x14ac:dyDescent="0.2">
      <c r="B268" t="s">
        <v>1451</v>
      </c>
      <c r="C268" t="s">
        <v>1452</v>
      </c>
      <c r="D268" t="s">
        <v>1996</v>
      </c>
    </row>
    <row r="269" spans="2:4" x14ac:dyDescent="0.2">
      <c r="B269" t="s">
        <v>1500</v>
      </c>
      <c r="C269" t="s">
        <v>1503</v>
      </c>
      <c r="D269" t="s">
        <v>1997</v>
      </c>
    </row>
    <row r="270" spans="2:4" x14ac:dyDescent="0.2">
      <c r="B270" t="s">
        <v>1010</v>
      </c>
      <c r="C270" t="s">
        <v>1011</v>
      </c>
      <c r="D270" t="s">
        <v>1996</v>
      </c>
    </row>
    <row r="271" spans="2:4" x14ac:dyDescent="0.2">
      <c r="B271" t="s">
        <v>893</v>
      </c>
      <c r="C271" t="s">
        <v>894</v>
      </c>
      <c r="D271" t="s">
        <v>1998</v>
      </c>
    </row>
    <row r="272" spans="2:4" x14ac:dyDescent="0.2">
      <c r="B272" t="s">
        <v>476</v>
      </c>
      <c r="C272" t="s">
        <v>742</v>
      </c>
      <c r="D272" t="s">
        <v>1996</v>
      </c>
    </row>
    <row r="273" spans="2:4" x14ac:dyDescent="0.2">
      <c r="B273" t="s">
        <v>784</v>
      </c>
      <c r="C273" t="s">
        <v>785</v>
      </c>
      <c r="D273" t="s">
        <v>1996</v>
      </c>
    </row>
    <row r="274" spans="2:4" x14ac:dyDescent="0.2">
      <c r="B274" t="s">
        <v>1360</v>
      </c>
      <c r="C274" t="s">
        <v>1361</v>
      </c>
      <c r="D274" t="s">
        <v>1996</v>
      </c>
    </row>
    <row r="275" spans="2:4" x14ac:dyDescent="0.2">
      <c r="B275" t="s">
        <v>1299</v>
      </c>
      <c r="C275" t="s">
        <v>1303</v>
      </c>
      <c r="D275" t="s">
        <v>1997</v>
      </c>
    </row>
    <row r="276" spans="2:4" x14ac:dyDescent="0.2">
      <c r="B276" t="s">
        <v>561</v>
      </c>
      <c r="C276" t="s">
        <v>985</v>
      </c>
      <c r="D276" t="s">
        <v>1996</v>
      </c>
    </row>
    <row r="277" spans="2:4" x14ac:dyDescent="0.2">
      <c r="B277" t="s">
        <v>541</v>
      </c>
      <c r="C277" t="s">
        <v>964</v>
      </c>
      <c r="D277" t="s">
        <v>1996</v>
      </c>
    </row>
    <row r="278" spans="2:4" x14ac:dyDescent="0.2">
      <c r="B278" t="s">
        <v>1319</v>
      </c>
      <c r="C278" t="s">
        <v>1326</v>
      </c>
      <c r="D278" t="s">
        <v>1997</v>
      </c>
    </row>
    <row r="279" spans="2:4" x14ac:dyDescent="0.2">
      <c r="B279" t="s">
        <v>1055</v>
      </c>
      <c r="C279" t="s">
        <v>1056</v>
      </c>
      <c r="D279" t="s">
        <v>1998</v>
      </c>
    </row>
    <row r="280" spans="2:4" x14ac:dyDescent="0.2">
      <c r="B280" t="s">
        <v>555</v>
      </c>
      <c r="C280" t="s">
        <v>979</v>
      </c>
      <c r="D280" t="s">
        <v>1996</v>
      </c>
    </row>
    <row r="281" spans="2:4" x14ac:dyDescent="0.2">
      <c r="B281" t="s">
        <v>555</v>
      </c>
      <c r="C281" t="s">
        <v>979</v>
      </c>
      <c r="D281" t="s">
        <v>1996</v>
      </c>
    </row>
    <row r="282" spans="2:4" x14ac:dyDescent="0.2">
      <c r="B282" t="s">
        <v>555</v>
      </c>
      <c r="C282" t="s">
        <v>979</v>
      </c>
      <c r="D282" t="s">
        <v>1996</v>
      </c>
    </row>
    <row r="283" spans="2:4" x14ac:dyDescent="0.2">
      <c r="B283" t="s">
        <v>1283</v>
      </c>
      <c r="C283" t="s">
        <v>1284</v>
      </c>
      <c r="D283" t="s">
        <v>1997</v>
      </c>
    </row>
    <row r="284" spans="2:4" x14ac:dyDescent="0.2">
      <c r="B284" t="s">
        <v>1249</v>
      </c>
      <c r="C284" t="s">
        <v>1250</v>
      </c>
      <c r="D284" t="s">
        <v>1996</v>
      </c>
    </row>
    <row r="285" spans="2:4" x14ac:dyDescent="0.2">
      <c r="B285" t="s">
        <v>1319</v>
      </c>
      <c r="C285" t="s">
        <v>1329</v>
      </c>
      <c r="D285" t="s">
        <v>1997</v>
      </c>
    </row>
    <row r="286" spans="2:4" x14ac:dyDescent="0.2">
      <c r="B286" t="s">
        <v>1510</v>
      </c>
      <c r="C286" t="s">
        <v>1511</v>
      </c>
      <c r="D286" t="s">
        <v>1997</v>
      </c>
    </row>
    <row r="287" spans="2:4" x14ac:dyDescent="0.2">
      <c r="B287" t="s">
        <v>1270</v>
      </c>
      <c r="C287" t="s">
        <v>1271</v>
      </c>
      <c r="D287" t="s">
        <v>1996</v>
      </c>
    </row>
    <row r="288" spans="2:4" x14ac:dyDescent="0.2">
      <c r="B288" t="s">
        <v>1488</v>
      </c>
      <c r="C288" t="s">
        <v>1491</v>
      </c>
      <c r="D288" t="s">
        <v>1997</v>
      </c>
    </row>
    <row r="289" spans="2:4" x14ac:dyDescent="0.2">
      <c r="B289" t="s">
        <v>774</v>
      </c>
      <c r="C289" t="s">
        <v>775</v>
      </c>
      <c r="D289" t="s">
        <v>1996</v>
      </c>
    </row>
    <row r="290" spans="2:4" x14ac:dyDescent="0.2">
      <c r="B290" t="s">
        <v>1234</v>
      </c>
      <c r="C290" t="s">
        <v>1237</v>
      </c>
      <c r="D290" t="s">
        <v>1996</v>
      </c>
    </row>
    <row r="291" spans="2:4" x14ac:dyDescent="0.2">
      <c r="B291" t="s">
        <v>1267</v>
      </c>
      <c r="C291" t="s">
        <v>1268</v>
      </c>
      <c r="D291" t="s">
        <v>1996</v>
      </c>
    </row>
    <row r="292" spans="2:4" x14ac:dyDescent="0.2">
      <c r="B292" t="s">
        <v>1252</v>
      </c>
      <c r="C292" t="s">
        <v>1255</v>
      </c>
      <c r="D292" t="s">
        <v>1996</v>
      </c>
    </row>
    <row r="293" spans="2:4" x14ac:dyDescent="0.2">
      <c r="B293" t="s">
        <v>833</v>
      </c>
      <c r="C293" t="s">
        <v>834</v>
      </c>
      <c r="D293" t="s">
        <v>1997</v>
      </c>
    </row>
  </sheetData>
  <sheetProtection formatCells="0" formatColumns="0" formatRows="0" insertColumns="0" insertRows="0" insertHyperlinks="0" deleteColumns="0" deleteRows="0" sort="0" autoFilter="0" pivotTables="0"/>
  <mergeCells count="4">
    <mergeCell ref="A1:C1"/>
    <mergeCell ref="D1:N1"/>
    <mergeCell ref="A2:A4"/>
    <mergeCell ref="A5:C5"/>
  </mergeCells>
  <hyperlinks>
    <hyperlink ref="B2" location="'Table of Contents'!A1" display="TABLE OF CONTENTS" xr:uid="{00000000-0004-0000-0E00-000000000000}"/>
    <hyperlink ref="B3" location="'Deployment Per Database'!A1" display="DEPLOYMENT PER DATABASE" xr:uid="{00000000-0004-0000-0E00-000001000000}"/>
    <hyperlink ref="B4" location="'Compliance Estimation'!A1" display="COMPLIANCE ESTIMATION" xr:uid="{00000000-0004-0000-0E00-000002000000}"/>
  </hyperlinks>
  <pageMargins left="0.7" right="0.7" top="0.75" bottom="0.75" header="0.3" footer="0.3"/>
  <pageSetup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8CC04F"/>
  </sheetPr>
  <dimension ref="A1:H12"/>
  <sheetViews>
    <sheetView showGridLines="0" workbookViewId="0">
      <pane ySplit="5" topLeftCell="A6" activePane="bottomLeft" state="frozen"/>
      <selection pane="bottomLeft" activeCell="C12" sqref="C12"/>
    </sheetView>
  </sheetViews>
  <sheetFormatPr baseColWidth="10" defaultColWidth="8.83203125" defaultRowHeight="16" x14ac:dyDescent="0.2"/>
  <cols>
    <col min="1" max="1" width="20" customWidth="1"/>
    <col min="2" max="5" width="40" customWidth="1"/>
  </cols>
  <sheetData>
    <row r="1" spans="1:8" ht="60" customHeight="1" x14ac:dyDescent="0.2">
      <c r="A1" s="140" t="s">
        <v>1999</v>
      </c>
      <c r="B1" s="128"/>
      <c r="C1" s="128"/>
      <c r="D1" s="128"/>
      <c r="E1" s="175" t="s">
        <v>2000</v>
      </c>
      <c r="F1" s="143"/>
      <c r="G1" s="143"/>
      <c r="H1" s="143"/>
    </row>
    <row r="2" spans="1:8" x14ac:dyDescent="0.2">
      <c r="A2" s="144"/>
      <c r="B2" s="16" t="s">
        <v>81</v>
      </c>
    </row>
    <row r="3" spans="1:8" x14ac:dyDescent="0.2">
      <c r="A3" s="144"/>
      <c r="B3" s="16" t="s">
        <v>83</v>
      </c>
    </row>
    <row r="4" spans="1:8" x14ac:dyDescent="0.2">
      <c r="A4" s="144"/>
      <c r="B4" s="16" t="s">
        <v>87</v>
      </c>
    </row>
    <row r="6" spans="1:8" ht="20" customHeight="1" x14ac:dyDescent="0.2">
      <c r="A6" s="176" t="s">
        <v>2001</v>
      </c>
      <c r="B6" s="128"/>
      <c r="C6" s="128"/>
      <c r="D6" s="128"/>
      <c r="E6" s="128"/>
      <c r="F6" s="128"/>
    </row>
    <row r="7" spans="1:8" ht="20" customHeight="1" x14ac:dyDescent="0.2">
      <c r="A7" s="100" t="s">
        <v>1675</v>
      </c>
      <c r="B7" s="100" t="s">
        <v>1676</v>
      </c>
      <c r="C7" s="100" t="s">
        <v>112</v>
      </c>
      <c r="D7" s="100" t="s">
        <v>113</v>
      </c>
      <c r="E7" s="100" t="s">
        <v>134</v>
      </c>
    </row>
    <row r="8" spans="1:8" ht="17" x14ac:dyDescent="0.2">
      <c r="A8" t="s">
        <v>483</v>
      </c>
      <c r="B8" t="s">
        <v>875</v>
      </c>
      <c r="C8" s="1" t="s">
        <v>2002</v>
      </c>
      <c r="D8" t="s">
        <v>2002</v>
      </c>
      <c r="E8" t="s">
        <v>2002</v>
      </c>
    </row>
    <row r="9" spans="1:8" ht="17" x14ac:dyDescent="0.2">
      <c r="A9" t="s">
        <v>483</v>
      </c>
      <c r="B9" t="s">
        <v>869</v>
      </c>
      <c r="C9" s="1" t="s">
        <v>2002</v>
      </c>
      <c r="D9" t="s">
        <v>2002</v>
      </c>
      <c r="E9" t="s">
        <v>2002</v>
      </c>
    </row>
    <row r="10" spans="1:8" ht="17" x14ac:dyDescent="0.2">
      <c r="A10" t="s">
        <v>790</v>
      </c>
      <c r="B10" t="s">
        <v>791</v>
      </c>
      <c r="C10" s="1" t="s">
        <v>2002</v>
      </c>
      <c r="D10" t="s">
        <v>2002</v>
      </c>
      <c r="E10" t="s">
        <v>2002</v>
      </c>
    </row>
    <row r="11" spans="1:8" ht="17" x14ac:dyDescent="0.2">
      <c r="A11" t="s">
        <v>483</v>
      </c>
      <c r="B11" t="s">
        <v>871</v>
      </c>
      <c r="C11" s="1" t="s">
        <v>2002</v>
      </c>
      <c r="D11" t="s">
        <v>2002</v>
      </c>
      <c r="E11" t="s">
        <v>2002</v>
      </c>
    </row>
    <row r="12" spans="1:8" ht="17" x14ac:dyDescent="0.2">
      <c r="A12" t="s">
        <v>483</v>
      </c>
      <c r="B12" t="s">
        <v>873</v>
      </c>
      <c r="C12" s="1" t="s">
        <v>2002</v>
      </c>
      <c r="D12" t="s">
        <v>2002</v>
      </c>
      <c r="E12" t="s">
        <v>2002</v>
      </c>
    </row>
  </sheetData>
  <sheetProtection formatCells="0" formatColumns="0" formatRows="0" insertColumns="0" insertRows="0" insertHyperlinks="0" deleteColumns="0" deleteRows="0" sort="0" autoFilter="0" pivotTables="0"/>
  <mergeCells count="4">
    <mergeCell ref="A1:D1"/>
    <mergeCell ref="E1:H1"/>
    <mergeCell ref="A2:A4"/>
    <mergeCell ref="A6:F6"/>
  </mergeCells>
  <hyperlinks>
    <hyperlink ref="B2" location="'Table of Contents'!A1" display="TABLE OF CONTENTS" xr:uid="{00000000-0004-0000-0F00-000000000000}"/>
    <hyperlink ref="B3" location="'Deployment Per Database'!A1" display="DEPLOYMENT PER DATABASE" xr:uid="{00000000-0004-0000-0F00-000001000000}"/>
    <hyperlink ref="B4" location="'Compliance Estimation'!A1" display="COMPLIANCE ESTIMATION" xr:uid="{00000000-0004-0000-0F00-000002000000}"/>
  </hyperlinks>
  <pageMargins left="0.7" right="0.7" top="0.75" bottom="0.75" header="0.3" footer="0.3"/>
  <pageSetup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8CC04F"/>
  </sheetPr>
  <dimension ref="A1:L386"/>
  <sheetViews>
    <sheetView showGridLines="0" workbookViewId="0">
      <pane ySplit="4" topLeftCell="A45" activePane="bottomLeft" state="frozen"/>
      <selection pane="bottomLeft" activeCell="A384" sqref="A384"/>
    </sheetView>
  </sheetViews>
  <sheetFormatPr baseColWidth="10" defaultColWidth="8.83203125" defaultRowHeight="16" x14ac:dyDescent="0.2"/>
  <cols>
    <col min="1" max="1" width="7" customWidth="1"/>
    <col min="2" max="12" width="40" customWidth="1"/>
  </cols>
  <sheetData>
    <row r="1" spans="1:12" ht="60" customHeight="1" x14ac:dyDescent="0.2">
      <c r="A1" s="140" t="s">
        <v>52</v>
      </c>
      <c r="B1" s="128"/>
      <c r="C1" s="128"/>
      <c r="D1" s="175" t="s">
        <v>2003</v>
      </c>
      <c r="E1" s="143"/>
      <c r="F1" s="143"/>
      <c r="G1" s="143"/>
      <c r="H1" s="173"/>
      <c r="I1" s="14"/>
      <c r="J1" s="14"/>
      <c r="K1" s="14"/>
      <c r="L1" s="14"/>
    </row>
    <row r="2" spans="1:12" x14ac:dyDescent="0.2">
      <c r="A2" s="144"/>
      <c r="B2" s="16" t="s">
        <v>81</v>
      </c>
    </row>
    <row r="3" spans="1:12" x14ac:dyDescent="0.2">
      <c r="A3" s="144"/>
      <c r="B3" s="16" t="s">
        <v>83</v>
      </c>
    </row>
    <row r="4" spans="1:12" x14ac:dyDescent="0.2">
      <c r="A4" s="144"/>
      <c r="B4" s="16" t="s">
        <v>87</v>
      </c>
    </row>
    <row r="6" spans="1:12" ht="20" customHeight="1" x14ac:dyDescent="0.2">
      <c r="A6" s="176" t="s">
        <v>2004</v>
      </c>
      <c r="B6" s="128"/>
      <c r="C6" s="128"/>
      <c r="D6" s="128"/>
      <c r="E6" s="128"/>
      <c r="F6" s="128"/>
      <c r="G6" s="128"/>
      <c r="H6" s="128"/>
      <c r="I6" s="128"/>
      <c r="J6" s="128"/>
      <c r="K6" s="128"/>
      <c r="L6" s="128"/>
    </row>
    <row r="7" spans="1:12" ht="20" x14ac:dyDescent="0.2">
      <c r="A7" s="106"/>
      <c r="B7" s="106" t="s">
        <v>2005</v>
      </c>
      <c r="C7" s="106" t="s">
        <v>2006</v>
      </c>
    </row>
    <row r="8" spans="1:12" x14ac:dyDescent="0.2">
      <c r="B8" t="s">
        <v>588</v>
      </c>
      <c r="C8" t="s">
        <v>987</v>
      </c>
    </row>
    <row r="9" spans="1:12" ht="20" customHeight="1" x14ac:dyDescent="0.2">
      <c r="A9" s="181" t="s">
        <v>2007</v>
      </c>
      <c r="B9" s="181"/>
      <c r="C9" s="181"/>
    </row>
    <row r="10" spans="1:12" ht="20" customHeight="1" x14ac:dyDescent="0.2">
      <c r="A10" s="107"/>
      <c r="B10" s="107" t="s">
        <v>2008</v>
      </c>
      <c r="C10" s="107" t="s">
        <v>2009</v>
      </c>
      <c r="D10" s="107" t="s">
        <v>112</v>
      </c>
      <c r="E10" s="107" t="s">
        <v>113</v>
      </c>
      <c r="F10" s="107" t="s">
        <v>114</v>
      </c>
      <c r="G10" s="107" t="s">
        <v>2010</v>
      </c>
      <c r="H10" s="107" t="s">
        <v>2011</v>
      </c>
      <c r="I10" s="107" t="s">
        <v>133</v>
      </c>
      <c r="J10" s="107" t="s">
        <v>134</v>
      </c>
      <c r="K10" s="107" t="s">
        <v>117</v>
      </c>
      <c r="L10" s="107" t="s">
        <v>135</v>
      </c>
    </row>
    <row r="12" spans="1:12" ht="20" customHeight="1" x14ac:dyDescent="0.2">
      <c r="A12" s="181" t="s">
        <v>2012</v>
      </c>
      <c r="B12" s="181"/>
      <c r="C12" s="181"/>
    </row>
    <row r="13" spans="1:12" ht="20" customHeight="1" x14ac:dyDescent="0.2">
      <c r="A13" s="107"/>
      <c r="B13" s="107" t="s">
        <v>2008</v>
      </c>
      <c r="C13" s="107" t="s">
        <v>2009</v>
      </c>
      <c r="D13" s="107" t="s">
        <v>2013</v>
      </c>
      <c r="E13" s="107" t="s">
        <v>2014</v>
      </c>
      <c r="F13" s="107" t="s">
        <v>114</v>
      </c>
      <c r="G13" s="107" t="s">
        <v>2010</v>
      </c>
      <c r="H13" s="107" t="s">
        <v>2011</v>
      </c>
      <c r="I13" s="107" t="s">
        <v>133</v>
      </c>
      <c r="J13" s="107" t="s">
        <v>134</v>
      </c>
      <c r="K13" s="107" t="s">
        <v>117</v>
      </c>
      <c r="L13" s="107" t="s">
        <v>135</v>
      </c>
    </row>
    <row r="14" spans="1:12" x14ac:dyDescent="0.2">
      <c r="B14" t="s">
        <v>555</v>
      </c>
      <c r="C14" t="s">
        <v>2015</v>
      </c>
      <c r="D14" t="s">
        <v>2016</v>
      </c>
      <c r="E14" t="s">
        <v>2016</v>
      </c>
      <c r="F14" t="s">
        <v>100</v>
      </c>
      <c r="G14" t="s">
        <v>100</v>
      </c>
      <c r="H14" t="s">
        <v>100</v>
      </c>
      <c r="I14" t="s">
        <v>2016</v>
      </c>
      <c r="J14" t="s">
        <v>2016</v>
      </c>
      <c r="K14" t="s">
        <v>2016</v>
      </c>
      <c r="L14" t="s">
        <v>100</v>
      </c>
    </row>
    <row r="15" spans="1:12" x14ac:dyDescent="0.2">
      <c r="B15" t="s">
        <v>563</v>
      </c>
      <c r="C15" t="s">
        <v>2017</v>
      </c>
      <c r="D15" t="s">
        <v>2016</v>
      </c>
      <c r="E15" t="s">
        <v>2016</v>
      </c>
      <c r="F15" t="s">
        <v>100</v>
      </c>
      <c r="G15" t="s">
        <v>100</v>
      </c>
      <c r="H15" t="s">
        <v>100</v>
      </c>
      <c r="I15" t="s">
        <v>2016</v>
      </c>
      <c r="J15" t="s">
        <v>2016</v>
      </c>
      <c r="K15" t="s">
        <v>2016</v>
      </c>
      <c r="L15" t="s">
        <v>100</v>
      </c>
    </row>
    <row r="19" spans="1:12" ht="20" x14ac:dyDescent="0.2">
      <c r="A19" s="106"/>
      <c r="B19" s="106" t="s">
        <v>2005</v>
      </c>
      <c r="C19" s="106" t="s">
        <v>2006</v>
      </c>
    </row>
    <row r="20" spans="1:12" x14ac:dyDescent="0.2">
      <c r="B20" t="s">
        <v>563</v>
      </c>
      <c r="C20" t="s">
        <v>979</v>
      </c>
    </row>
    <row r="21" spans="1:12" ht="20" customHeight="1" x14ac:dyDescent="0.2">
      <c r="A21" s="181" t="s">
        <v>2007</v>
      </c>
      <c r="B21" s="181"/>
      <c r="C21" s="181"/>
    </row>
    <row r="22" spans="1:12" ht="20" customHeight="1" x14ac:dyDescent="0.2">
      <c r="A22" s="107"/>
      <c r="B22" s="107" t="s">
        <v>2008</v>
      </c>
      <c r="C22" s="107" t="s">
        <v>2009</v>
      </c>
      <c r="D22" s="107" t="s">
        <v>112</v>
      </c>
      <c r="E22" s="107" t="s">
        <v>113</v>
      </c>
      <c r="F22" s="107" t="s">
        <v>114</v>
      </c>
      <c r="G22" s="107" t="s">
        <v>2010</v>
      </c>
      <c r="H22" s="107" t="s">
        <v>2011</v>
      </c>
      <c r="I22" s="107" t="s">
        <v>133</v>
      </c>
      <c r="J22" s="107" t="s">
        <v>134</v>
      </c>
      <c r="K22" s="107" t="s">
        <v>117</v>
      </c>
      <c r="L22" s="107" t="s">
        <v>135</v>
      </c>
    </row>
    <row r="23" spans="1:12" x14ac:dyDescent="0.2">
      <c r="B23" t="s">
        <v>563</v>
      </c>
      <c r="C23" t="s">
        <v>2017</v>
      </c>
      <c r="D23" t="s">
        <v>2016</v>
      </c>
      <c r="E23" t="s">
        <v>2016</v>
      </c>
      <c r="F23" t="s">
        <v>100</v>
      </c>
      <c r="G23" t="s">
        <v>100</v>
      </c>
      <c r="H23" t="s">
        <v>100</v>
      </c>
      <c r="I23" t="s">
        <v>2016</v>
      </c>
      <c r="J23" t="s">
        <v>2016</v>
      </c>
      <c r="K23" t="s">
        <v>2016</v>
      </c>
      <c r="L23" t="s">
        <v>100</v>
      </c>
    </row>
    <row r="24" spans="1:12" x14ac:dyDescent="0.2">
      <c r="B24" t="s">
        <v>563</v>
      </c>
      <c r="C24" t="s">
        <v>2017</v>
      </c>
      <c r="D24" t="s">
        <v>2016</v>
      </c>
      <c r="E24" t="s">
        <v>2016</v>
      </c>
      <c r="F24" t="s">
        <v>100</v>
      </c>
      <c r="G24" t="s">
        <v>100</v>
      </c>
      <c r="H24" t="s">
        <v>100</v>
      </c>
      <c r="I24" t="s">
        <v>2016</v>
      </c>
      <c r="J24" t="s">
        <v>2016</v>
      </c>
      <c r="K24" t="s">
        <v>2016</v>
      </c>
      <c r="L24" t="s">
        <v>100</v>
      </c>
    </row>
    <row r="26" spans="1:12" ht="20" customHeight="1" x14ac:dyDescent="0.2">
      <c r="A26" s="181" t="s">
        <v>2012</v>
      </c>
      <c r="B26" s="181"/>
      <c r="C26" s="181"/>
    </row>
    <row r="27" spans="1:12" ht="20" customHeight="1" x14ac:dyDescent="0.2">
      <c r="A27" s="107"/>
      <c r="B27" s="107" t="s">
        <v>2008</v>
      </c>
      <c r="C27" s="107" t="s">
        <v>2009</v>
      </c>
      <c r="D27" s="107" t="s">
        <v>2013</v>
      </c>
      <c r="E27" s="107" t="s">
        <v>2014</v>
      </c>
      <c r="F27" s="107" t="s">
        <v>114</v>
      </c>
      <c r="G27" s="107" t="s">
        <v>2010</v>
      </c>
      <c r="H27" s="107" t="s">
        <v>2011</v>
      </c>
      <c r="I27" s="107" t="s">
        <v>133</v>
      </c>
      <c r="J27" s="107" t="s">
        <v>134</v>
      </c>
      <c r="K27" s="107" t="s">
        <v>117</v>
      </c>
      <c r="L27" s="107" t="s">
        <v>135</v>
      </c>
    </row>
    <row r="28" spans="1:12" x14ac:dyDescent="0.2">
      <c r="B28" t="s">
        <v>555</v>
      </c>
      <c r="C28" t="s">
        <v>2018</v>
      </c>
      <c r="D28" t="s">
        <v>2016</v>
      </c>
      <c r="E28" t="s">
        <v>2016</v>
      </c>
      <c r="F28" t="s">
        <v>100</v>
      </c>
      <c r="G28" t="s">
        <v>100</v>
      </c>
      <c r="H28" t="s">
        <v>100</v>
      </c>
      <c r="I28" t="s">
        <v>2016</v>
      </c>
      <c r="J28" t="s">
        <v>2016</v>
      </c>
      <c r="K28" t="s">
        <v>2016</v>
      </c>
      <c r="L28" t="s">
        <v>100</v>
      </c>
    </row>
    <row r="29" spans="1:12" x14ac:dyDescent="0.2">
      <c r="B29" t="s">
        <v>563</v>
      </c>
      <c r="C29" t="s">
        <v>2019</v>
      </c>
      <c r="D29" t="s">
        <v>2016</v>
      </c>
      <c r="E29" t="s">
        <v>2016</v>
      </c>
      <c r="F29" t="s">
        <v>100</v>
      </c>
      <c r="G29" t="s">
        <v>100</v>
      </c>
      <c r="H29" t="s">
        <v>100</v>
      </c>
      <c r="I29" t="s">
        <v>2016</v>
      </c>
      <c r="J29" t="s">
        <v>2016</v>
      </c>
      <c r="K29" t="s">
        <v>2016</v>
      </c>
      <c r="L29" t="s">
        <v>100</v>
      </c>
    </row>
    <row r="33" spans="1:12" ht="20" x14ac:dyDescent="0.2">
      <c r="A33" s="106"/>
      <c r="B33" s="106" t="s">
        <v>2005</v>
      </c>
      <c r="C33" s="106" t="s">
        <v>2006</v>
      </c>
    </row>
    <row r="34" spans="1:12" x14ac:dyDescent="0.2">
      <c r="B34" t="s">
        <v>1528</v>
      </c>
      <c r="C34" t="s">
        <v>1529</v>
      </c>
    </row>
    <row r="35" spans="1:12" ht="20" customHeight="1" x14ac:dyDescent="0.2">
      <c r="A35" s="181" t="s">
        <v>2007</v>
      </c>
      <c r="B35" s="181"/>
      <c r="C35" s="181"/>
    </row>
    <row r="36" spans="1:12" ht="20" customHeight="1" x14ac:dyDescent="0.2">
      <c r="A36" s="107"/>
      <c r="B36" s="107" t="s">
        <v>2008</v>
      </c>
      <c r="C36" s="107" t="s">
        <v>2009</v>
      </c>
      <c r="D36" s="107" t="s">
        <v>112</v>
      </c>
      <c r="E36" s="107" t="s">
        <v>113</v>
      </c>
      <c r="F36" s="107" t="s">
        <v>114</v>
      </c>
      <c r="G36" s="107" t="s">
        <v>2010</v>
      </c>
      <c r="H36" s="107" t="s">
        <v>2011</v>
      </c>
      <c r="I36" s="107" t="s">
        <v>133</v>
      </c>
      <c r="J36" s="107" t="s">
        <v>134</v>
      </c>
      <c r="K36" s="107" t="s">
        <v>117</v>
      </c>
      <c r="L36" s="107" t="s">
        <v>135</v>
      </c>
    </row>
    <row r="37" spans="1:12" x14ac:dyDescent="0.2">
      <c r="B37" t="s">
        <v>1528</v>
      </c>
      <c r="C37" t="s">
        <v>1529</v>
      </c>
      <c r="D37" t="s">
        <v>2020</v>
      </c>
    </row>
    <row r="41" spans="1:12" ht="20" x14ac:dyDescent="0.2">
      <c r="A41" s="106"/>
      <c r="B41" s="106" t="s">
        <v>2005</v>
      </c>
      <c r="C41" s="106" t="s">
        <v>2006</v>
      </c>
    </row>
    <row r="42" spans="1:12" x14ac:dyDescent="0.2">
      <c r="B42" t="s">
        <v>555</v>
      </c>
      <c r="C42" t="s">
        <v>987</v>
      </c>
    </row>
    <row r="43" spans="1:12" ht="20" customHeight="1" x14ac:dyDescent="0.2">
      <c r="A43" s="181" t="s">
        <v>2007</v>
      </c>
      <c r="B43" s="181"/>
      <c r="C43" s="181"/>
    </row>
    <row r="44" spans="1:12" ht="20" customHeight="1" x14ac:dyDescent="0.2">
      <c r="A44" s="107"/>
      <c r="B44" s="107" t="s">
        <v>2008</v>
      </c>
      <c r="C44" s="107" t="s">
        <v>2009</v>
      </c>
      <c r="D44" s="107" t="s">
        <v>112</v>
      </c>
      <c r="E44" s="107" t="s">
        <v>113</v>
      </c>
      <c r="F44" s="107" t="s">
        <v>114</v>
      </c>
      <c r="G44" s="107" t="s">
        <v>2010</v>
      </c>
      <c r="H44" s="107" t="s">
        <v>2011</v>
      </c>
      <c r="I44" s="107" t="s">
        <v>133</v>
      </c>
      <c r="J44" s="107" t="s">
        <v>134</v>
      </c>
      <c r="K44" s="107" t="s">
        <v>117</v>
      </c>
      <c r="L44" s="107" t="s">
        <v>135</v>
      </c>
    </row>
    <row r="45" spans="1:12" x14ac:dyDescent="0.2">
      <c r="B45" t="s">
        <v>1528</v>
      </c>
      <c r="C45" t="s">
        <v>1529</v>
      </c>
      <c r="D45" t="s">
        <v>2020</v>
      </c>
    </row>
    <row r="46" spans="1:12" x14ac:dyDescent="0.2">
      <c r="B46" t="s">
        <v>1528</v>
      </c>
      <c r="C46" t="s">
        <v>1529</v>
      </c>
      <c r="D46" t="s">
        <v>2020</v>
      </c>
    </row>
    <row r="48" spans="1:12" ht="20" customHeight="1" x14ac:dyDescent="0.2">
      <c r="A48" s="181" t="s">
        <v>2012</v>
      </c>
      <c r="B48" s="181"/>
      <c r="C48" s="181"/>
    </row>
    <row r="49" spans="1:12" ht="20" customHeight="1" x14ac:dyDescent="0.2">
      <c r="A49" s="107"/>
      <c r="B49" s="107" t="s">
        <v>2008</v>
      </c>
      <c r="C49" s="107" t="s">
        <v>2009</v>
      </c>
      <c r="D49" s="107" t="s">
        <v>2013</v>
      </c>
      <c r="E49" s="107" t="s">
        <v>2014</v>
      </c>
      <c r="F49" s="107" t="s">
        <v>114</v>
      </c>
      <c r="G49" s="107" t="s">
        <v>2010</v>
      </c>
      <c r="H49" s="107" t="s">
        <v>2011</v>
      </c>
      <c r="I49" s="107" t="s">
        <v>133</v>
      </c>
      <c r="J49" s="107" t="s">
        <v>134</v>
      </c>
      <c r="K49" s="107" t="s">
        <v>117</v>
      </c>
      <c r="L49" s="107" t="s">
        <v>135</v>
      </c>
    </row>
    <row r="50" spans="1:12" x14ac:dyDescent="0.2">
      <c r="B50" t="s">
        <v>555</v>
      </c>
      <c r="C50" t="s">
        <v>2015</v>
      </c>
      <c r="D50" t="s">
        <v>2016</v>
      </c>
      <c r="E50" t="s">
        <v>2016</v>
      </c>
      <c r="F50" t="s">
        <v>100</v>
      </c>
      <c r="G50" t="s">
        <v>100</v>
      </c>
      <c r="H50" t="s">
        <v>100</v>
      </c>
      <c r="I50" t="s">
        <v>2016</v>
      </c>
      <c r="J50" t="s">
        <v>2016</v>
      </c>
      <c r="K50" t="s">
        <v>2016</v>
      </c>
      <c r="L50" t="s">
        <v>100</v>
      </c>
    </row>
    <row r="51" spans="1:12" x14ac:dyDescent="0.2">
      <c r="B51" t="s">
        <v>563</v>
      </c>
      <c r="C51" t="s">
        <v>2017</v>
      </c>
      <c r="D51" t="s">
        <v>2016</v>
      </c>
      <c r="E51" t="s">
        <v>2016</v>
      </c>
      <c r="F51" t="s">
        <v>100</v>
      </c>
      <c r="G51" t="s">
        <v>100</v>
      </c>
      <c r="H51" t="s">
        <v>100</v>
      </c>
      <c r="I51" t="s">
        <v>2016</v>
      </c>
      <c r="J51" t="s">
        <v>2016</v>
      </c>
      <c r="K51" t="s">
        <v>2016</v>
      </c>
      <c r="L51" t="s">
        <v>100</v>
      </c>
    </row>
    <row r="55" spans="1:12" ht="20" x14ac:dyDescent="0.2">
      <c r="A55" s="106"/>
      <c r="B55" s="106" t="s">
        <v>2005</v>
      </c>
      <c r="C55" s="106" t="s">
        <v>2006</v>
      </c>
    </row>
    <row r="56" spans="1:12" x14ac:dyDescent="0.2">
      <c r="B56" t="s">
        <v>1467</v>
      </c>
      <c r="C56" t="s">
        <v>1468</v>
      </c>
    </row>
    <row r="57" spans="1:12" ht="20" customHeight="1" x14ac:dyDescent="0.2">
      <c r="A57" s="181" t="s">
        <v>2007</v>
      </c>
      <c r="B57" s="181"/>
      <c r="C57" s="181"/>
    </row>
    <row r="58" spans="1:12" ht="20" customHeight="1" x14ac:dyDescent="0.2">
      <c r="A58" s="107"/>
      <c r="B58" s="107" t="s">
        <v>2008</v>
      </c>
      <c r="C58" s="107" t="s">
        <v>2009</v>
      </c>
      <c r="D58" s="107" t="s">
        <v>112</v>
      </c>
      <c r="E58" s="107" t="s">
        <v>113</v>
      </c>
      <c r="F58" s="107" t="s">
        <v>114</v>
      </c>
      <c r="G58" s="107" t="s">
        <v>2010</v>
      </c>
      <c r="H58" s="107" t="s">
        <v>2011</v>
      </c>
      <c r="I58" s="107" t="s">
        <v>133</v>
      </c>
      <c r="J58" s="107" t="s">
        <v>134</v>
      </c>
      <c r="K58" s="107" t="s">
        <v>117</v>
      </c>
      <c r="L58" s="107" t="s">
        <v>135</v>
      </c>
    </row>
    <row r="59" spans="1:12" x14ac:dyDescent="0.2">
      <c r="B59" t="s">
        <v>563</v>
      </c>
      <c r="C59" t="s">
        <v>2017</v>
      </c>
      <c r="D59" t="s">
        <v>2016</v>
      </c>
      <c r="E59" t="s">
        <v>2016</v>
      </c>
      <c r="F59" t="s">
        <v>100</v>
      </c>
      <c r="G59" t="s">
        <v>100</v>
      </c>
      <c r="H59" t="s">
        <v>100</v>
      </c>
      <c r="I59" t="s">
        <v>2016</v>
      </c>
      <c r="J59" t="s">
        <v>2016</v>
      </c>
      <c r="K59" t="s">
        <v>2016</v>
      </c>
      <c r="L59" t="s">
        <v>100</v>
      </c>
    </row>
    <row r="61" spans="1:12" ht="20" customHeight="1" x14ac:dyDescent="0.2">
      <c r="A61" s="181" t="s">
        <v>2012</v>
      </c>
      <c r="B61" s="181"/>
      <c r="C61" s="181"/>
    </row>
    <row r="62" spans="1:12" ht="20" customHeight="1" x14ac:dyDescent="0.2">
      <c r="A62" s="107"/>
      <c r="B62" s="107" t="s">
        <v>2008</v>
      </c>
      <c r="C62" s="107" t="s">
        <v>2009</v>
      </c>
      <c r="D62" s="107" t="s">
        <v>2013</v>
      </c>
      <c r="E62" s="107" t="s">
        <v>2014</v>
      </c>
      <c r="F62" s="107" t="s">
        <v>114</v>
      </c>
      <c r="G62" s="107" t="s">
        <v>2010</v>
      </c>
      <c r="H62" s="107" t="s">
        <v>2011</v>
      </c>
      <c r="I62" s="107" t="s">
        <v>133</v>
      </c>
      <c r="J62" s="107" t="s">
        <v>134</v>
      </c>
      <c r="K62" s="107" t="s">
        <v>117</v>
      </c>
      <c r="L62" s="107" t="s">
        <v>135</v>
      </c>
    </row>
    <row r="63" spans="1:12" x14ac:dyDescent="0.2">
      <c r="B63" t="s">
        <v>1528</v>
      </c>
      <c r="C63" t="s">
        <v>1468</v>
      </c>
      <c r="D63" t="s">
        <v>2016</v>
      </c>
      <c r="E63" t="s">
        <v>2016</v>
      </c>
      <c r="F63" t="s">
        <v>100</v>
      </c>
      <c r="G63" t="s">
        <v>100</v>
      </c>
      <c r="H63" t="s">
        <v>100</v>
      </c>
      <c r="I63" t="s">
        <v>2016</v>
      </c>
      <c r="J63" t="s">
        <v>2016</v>
      </c>
      <c r="K63" t="s">
        <v>2016</v>
      </c>
      <c r="L63" t="s">
        <v>100</v>
      </c>
    </row>
    <row r="67" spans="1:12" ht="20" x14ac:dyDescent="0.2">
      <c r="A67" s="106"/>
      <c r="B67" s="106" t="s">
        <v>2005</v>
      </c>
      <c r="C67" s="106" t="s">
        <v>2006</v>
      </c>
    </row>
    <row r="68" spans="1:12" x14ac:dyDescent="0.2">
      <c r="B68" t="s">
        <v>588</v>
      </c>
      <c r="C68" t="s">
        <v>979</v>
      </c>
    </row>
    <row r="69" spans="1:12" ht="20" customHeight="1" x14ac:dyDescent="0.2">
      <c r="A69" s="181" t="s">
        <v>2007</v>
      </c>
      <c r="B69" s="181"/>
      <c r="C69" s="181"/>
    </row>
    <row r="70" spans="1:12" ht="20" customHeight="1" x14ac:dyDescent="0.2">
      <c r="A70" s="107"/>
      <c r="B70" s="107" t="s">
        <v>2008</v>
      </c>
      <c r="C70" s="107" t="s">
        <v>2009</v>
      </c>
      <c r="D70" s="107" t="s">
        <v>112</v>
      </c>
      <c r="E70" s="107" t="s">
        <v>113</v>
      </c>
      <c r="F70" s="107" t="s">
        <v>114</v>
      </c>
      <c r="G70" s="107" t="s">
        <v>2010</v>
      </c>
      <c r="H70" s="107" t="s">
        <v>2011</v>
      </c>
      <c r="I70" s="107" t="s">
        <v>133</v>
      </c>
      <c r="J70" s="107" t="s">
        <v>134</v>
      </c>
      <c r="K70" s="107" t="s">
        <v>117</v>
      </c>
      <c r="L70" s="107" t="s">
        <v>135</v>
      </c>
    </row>
    <row r="71" spans="1:12" x14ac:dyDescent="0.2">
      <c r="B71" t="s">
        <v>1528</v>
      </c>
      <c r="C71" t="s">
        <v>1468</v>
      </c>
      <c r="D71" t="s">
        <v>2016</v>
      </c>
      <c r="E71" t="s">
        <v>2016</v>
      </c>
      <c r="F71" t="s">
        <v>100</v>
      </c>
      <c r="G71" t="s">
        <v>100</v>
      </c>
      <c r="H71" t="s">
        <v>100</v>
      </c>
      <c r="I71" t="s">
        <v>2016</v>
      </c>
      <c r="J71" t="s">
        <v>2016</v>
      </c>
      <c r="K71" t="s">
        <v>2016</v>
      </c>
      <c r="L71" t="s">
        <v>100</v>
      </c>
    </row>
    <row r="72" spans="1:12" x14ac:dyDescent="0.2">
      <c r="B72" t="s">
        <v>1528</v>
      </c>
      <c r="C72" t="s">
        <v>1468</v>
      </c>
      <c r="D72" t="s">
        <v>2016</v>
      </c>
      <c r="E72" t="s">
        <v>2016</v>
      </c>
      <c r="F72" t="s">
        <v>100</v>
      </c>
      <c r="G72" t="s">
        <v>100</v>
      </c>
      <c r="H72" t="s">
        <v>100</v>
      </c>
      <c r="I72" t="s">
        <v>2016</v>
      </c>
      <c r="J72" t="s">
        <v>2016</v>
      </c>
      <c r="K72" t="s">
        <v>2016</v>
      </c>
      <c r="L72" t="s">
        <v>100</v>
      </c>
    </row>
    <row r="74" spans="1:12" ht="20" customHeight="1" x14ac:dyDescent="0.2">
      <c r="A74" s="181" t="s">
        <v>2012</v>
      </c>
      <c r="B74" s="181"/>
      <c r="C74" s="181"/>
    </row>
    <row r="75" spans="1:12" ht="20" customHeight="1" x14ac:dyDescent="0.2">
      <c r="A75" s="107"/>
      <c r="B75" s="107" t="s">
        <v>2008</v>
      </c>
      <c r="C75" s="107" t="s">
        <v>2009</v>
      </c>
      <c r="D75" s="107" t="s">
        <v>2013</v>
      </c>
      <c r="E75" s="107" t="s">
        <v>2014</v>
      </c>
      <c r="F75" s="107" t="s">
        <v>114</v>
      </c>
      <c r="G75" s="107" t="s">
        <v>2010</v>
      </c>
      <c r="H75" s="107" t="s">
        <v>2011</v>
      </c>
      <c r="I75" s="107" t="s">
        <v>133</v>
      </c>
      <c r="J75" s="107" t="s">
        <v>134</v>
      </c>
      <c r="K75" s="107" t="s">
        <v>117</v>
      </c>
      <c r="L75" s="107" t="s">
        <v>135</v>
      </c>
    </row>
    <row r="76" spans="1:12" x14ac:dyDescent="0.2">
      <c r="B76" t="s">
        <v>555</v>
      </c>
      <c r="C76" t="s">
        <v>2018</v>
      </c>
      <c r="D76" t="s">
        <v>2016</v>
      </c>
      <c r="E76" t="s">
        <v>2016</v>
      </c>
      <c r="F76" t="s">
        <v>100</v>
      </c>
      <c r="G76" t="s">
        <v>100</v>
      </c>
      <c r="H76" t="s">
        <v>100</v>
      </c>
      <c r="I76" t="s">
        <v>2016</v>
      </c>
      <c r="J76" t="s">
        <v>2016</v>
      </c>
      <c r="K76" t="s">
        <v>2016</v>
      </c>
      <c r="L76" t="s">
        <v>100</v>
      </c>
    </row>
    <row r="77" spans="1:12" x14ac:dyDescent="0.2">
      <c r="B77" t="s">
        <v>563</v>
      </c>
      <c r="C77" t="s">
        <v>2019</v>
      </c>
      <c r="D77" t="s">
        <v>2016</v>
      </c>
      <c r="E77" t="s">
        <v>2016</v>
      </c>
      <c r="F77" t="s">
        <v>100</v>
      </c>
      <c r="G77" t="s">
        <v>100</v>
      </c>
      <c r="H77" t="s">
        <v>100</v>
      </c>
      <c r="I77" t="s">
        <v>2016</v>
      </c>
      <c r="J77" t="s">
        <v>2016</v>
      </c>
      <c r="K77" t="s">
        <v>2016</v>
      </c>
      <c r="L77" t="s">
        <v>100</v>
      </c>
    </row>
    <row r="81" spans="1:12" ht="20" x14ac:dyDescent="0.2">
      <c r="A81" s="106"/>
      <c r="B81" s="106" t="s">
        <v>2005</v>
      </c>
      <c r="C81" s="106" t="s">
        <v>2006</v>
      </c>
    </row>
    <row r="82" spans="1:12" x14ac:dyDescent="0.2">
      <c r="B82" t="s">
        <v>883</v>
      </c>
      <c r="C82" t="s">
        <v>884</v>
      </c>
    </row>
    <row r="83" spans="1:12" ht="20" customHeight="1" x14ac:dyDescent="0.2">
      <c r="A83" s="181" t="s">
        <v>2007</v>
      </c>
      <c r="B83" s="181"/>
      <c r="C83" s="181"/>
    </row>
    <row r="84" spans="1:12" ht="20" customHeight="1" x14ac:dyDescent="0.2">
      <c r="A84" s="107"/>
      <c r="B84" s="107" t="s">
        <v>2008</v>
      </c>
      <c r="C84" s="107" t="s">
        <v>2009</v>
      </c>
      <c r="D84" s="107" t="s">
        <v>112</v>
      </c>
      <c r="E84" s="107" t="s">
        <v>113</v>
      </c>
      <c r="F84" s="107" t="s">
        <v>114</v>
      </c>
      <c r="G84" s="107" t="s">
        <v>2010</v>
      </c>
      <c r="H84" s="107" t="s">
        <v>2011</v>
      </c>
      <c r="I84" s="107" t="s">
        <v>133</v>
      </c>
      <c r="J84" s="107" t="s">
        <v>134</v>
      </c>
      <c r="K84" s="107" t="s">
        <v>117</v>
      </c>
      <c r="L84" s="107" t="s">
        <v>135</v>
      </c>
    </row>
    <row r="85" spans="1:12" x14ac:dyDescent="0.2">
      <c r="B85" t="s">
        <v>883</v>
      </c>
      <c r="C85" t="s">
        <v>884</v>
      </c>
      <c r="D85" t="s">
        <v>2020</v>
      </c>
    </row>
    <row r="89" spans="1:12" ht="20" x14ac:dyDescent="0.2">
      <c r="A89" s="106"/>
      <c r="B89" s="106" t="s">
        <v>2005</v>
      </c>
      <c r="C89" s="106" t="s">
        <v>2006</v>
      </c>
    </row>
    <row r="90" spans="1:12" x14ac:dyDescent="0.2">
      <c r="B90" t="s">
        <v>860</v>
      </c>
      <c r="C90" t="s">
        <v>861</v>
      </c>
    </row>
    <row r="91" spans="1:12" ht="20" customHeight="1" x14ac:dyDescent="0.2">
      <c r="A91" s="181" t="s">
        <v>2007</v>
      </c>
      <c r="B91" s="181"/>
      <c r="C91" s="181"/>
    </row>
    <row r="92" spans="1:12" ht="20" customHeight="1" x14ac:dyDescent="0.2">
      <c r="A92" s="107"/>
      <c r="B92" s="107" t="s">
        <v>2008</v>
      </c>
      <c r="C92" s="107" t="s">
        <v>2009</v>
      </c>
      <c r="D92" s="107" t="s">
        <v>112</v>
      </c>
      <c r="E92" s="107" t="s">
        <v>113</v>
      </c>
      <c r="F92" s="107" t="s">
        <v>114</v>
      </c>
      <c r="G92" s="107" t="s">
        <v>2010</v>
      </c>
      <c r="H92" s="107" t="s">
        <v>2011</v>
      </c>
      <c r="I92" s="107" t="s">
        <v>133</v>
      </c>
      <c r="J92" s="107" t="s">
        <v>134</v>
      </c>
      <c r="K92" s="107" t="s">
        <v>117</v>
      </c>
      <c r="L92" s="107" t="s">
        <v>135</v>
      </c>
    </row>
    <row r="93" spans="1:12" x14ac:dyDescent="0.2">
      <c r="B93" t="s">
        <v>883</v>
      </c>
      <c r="C93" t="s">
        <v>884</v>
      </c>
      <c r="D93" t="s">
        <v>2020</v>
      </c>
    </row>
    <row r="94" spans="1:12" x14ac:dyDescent="0.2">
      <c r="B94" t="s">
        <v>883</v>
      </c>
      <c r="C94" t="s">
        <v>884</v>
      </c>
      <c r="D94" t="s">
        <v>2020</v>
      </c>
    </row>
    <row r="95" spans="1:12" x14ac:dyDescent="0.2">
      <c r="B95" t="s">
        <v>883</v>
      </c>
      <c r="C95" t="s">
        <v>884</v>
      </c>
      <c r="D95" t="s">
        <v>2020</v>
      </c>
    </row>
    <row r="96" spans="1:12" x14ac:dyDescent="0.2">
      <c r="B96" t="s">
        <v>883</v>
      </c>
      <c r="C96" t="s">
        <v>884</v>
      </c>
      <c r="D96" t="s">
        <v>2020</v>
      </c>
    </row>
    <row r="97" spans="2:4" x14ac:dyDescent="0.2">
      <c r="B97" t="s">
        <v>883</v>
      </c>
      <c r="C97" t="s">
        <v>884</v>
      </c>
      <c r="D97" t="s">
        <v>2020</v>
      </c>
    </row>
    <row r="98" spans="2:4" x14ac:dyDescent="0.2">
      <c r="B98" t="s">
        <v>883</v>
      </c>
      <c r="C98" t="s">
        <v>884</v>
      </c>
      <c r="D98" t="s">
        <v>2020</v>
      </c>
    </row>
    <row r="99" spans="2:4" x14ac:dyDescent="0.2">
      <c r="B99" t="s">
        <v>883</v>
      </c>
      <c r="C99" t="s">
        <v>884</v>
      </c>
      <c r="D99" t="s">
        <v>2020</v>
      </c>
    </row>
    <row r="100" spans="2:4" x14ac:dyDescent="0.2">
      <c r="B100" t="s">
        <v>883</v>
      </c>
      <c r="C100" t="s">
        <v>884</v>
      </c>
      <c r="D100" t="s">
        <v>2020</v>
      </c>
    </row>
    <row r="101" spans="2:4" x14ac:dyDescent="0.2">
      <c r="B101" t="s">
        <v>883</v>
      </c>
      <c r="C101" t="s">
        <v>884</v>
      </c>
      <c r="D101" t="s">
        <v>2020</v>
      </c>
    </row>
    <row r="102" spans="2:4" x14ac:dyDescent="0.2">
      <c r="B102" t="s">
        <v>883</v>
      </c>
      <c r="C102" t="s">
        <v>884</v>
      </c>
      <c r="D102" t="s">
        <v>2020</v>
      </c>
    </row>
    <row r="103" spans="2:4" x14ac:dyDescent="0.2">
      <c r="B103" t="s">
        <v>883</v>
      </c>
      <c r="C103" t="s">
        <v>884</v>
      </c>
      <c r="D103" t="s">
        <v>2020</v>
      </c>
    </row>
    <row r="104" spans="2:4" x14ac:dyDescent="0.2">
      <c r="B104" t="s">
        <v>883</v>
      </c>
      <c r="C104" t="s">
        <v>884</v>
      </c>
      <c r="D104" t="s">
        <v>2020</v>
      </c>
    </row>
    <row r="105" spans="2:4" x14ac:dyDescent="0.2">
      <c r="B105" t="s">
        <v>883</v>
      </c>
      <c r="C105" t="s">
        <v>884</v>
      </c>
      <c r="D105" t="s">
        <v>2020</v>
      </c>
    </row>
    <row r="106" spans="2:4" x14ac:dyDescent="0.2">
      <c r="B106" t="s">
        <v>883</v>
      </c>
      <c r="C106" t="s">
        <v>884</v>
      </c>
      <c r="D106" t="s">
        <v>2020</v>
      </c>
    </row>
    <row r="107" spans="2:4" x14ac:dyDescent="0.2">
      <c r="B107" t="s">
        <v>883</v>
      </c>
      <c r="C107" t="s">
        <v>884</v>
      </c>
      <c r="D107" t="s">
        <v>2020</v>
      </c>
    </row>
    <row r="108" spans="2:4" x14ac:dyDescent="0.2">
      <c r="B108" t="s">
        <v>883</v>
      </c>
      <c r="C108" t="s">
        <v>884</v>
      </c>
      <c r="D108" t="s">
        <v>2020</v>
      </c>
    </row>
    <row r="109" spans="2:4" x14ac:dyDescent="0.2">
      <c r="B109" t="s">
        <v>883</v>
      </c>
      <c r="C109" t="s">
        <v>884</v>
      </c>
      <c r="D109" t="s">
        <v>2020</v>
      </c>
    </row>
    <row r="110" spans="2:4" x14ac:dyDescent="0.2">
      <c r="B110" t="s">
        <v>883</v>
      </c>
      <c r="C110" t="s">
        <v>884</v>
      </c>
      <c r="D110" t="s">
        <v>2020</v>
      </c>
    </row>
    <row r="111" spans="2:4" x14ac:dyDescent="0.2">
      <c r="B111" t="s">
        <v>883</v>
      </c>
      <c r="C111" t="s">
        <v>884</v>
      </c>
      <c r="D111" t="s">
        <v>2020</v>
      </c>
    </row>
    <row r="112" spans="2:4" x14ac:dyDescent="0.2">
      <c r="B112" t="s">
        <v>883</v>
      </c>
      <c r="C112" t="s">
        <v>884</v>
      </c>
      <c r="D112" t="s">
        <v>2020</v>
      </c>
    </row>
    <row r="113" spans="2:4" x14ac:dyDescent="0.2">
      <c r="B113" t="s">
        <v>883</v>
      </c>
      <c r="C113" t="s">
        <v>884</v>
      </c>
      <c r="D113" t="s">
        <v>2020</v>
      </c>
    </row>
    <row r="114" spans="2:4" x14ac:dyDescent="0.2">
      <c r="B114" t="s">
        <v>883</v>
      </c>
      <c r="C114" t="s">
        <v>884</v>
      </c>
      <c r="D114" t="s">
        <v>2020</v>
      </c>
    </row>
    <row r="115" spans="2:4" x14ac:dyDescent="0.2">
      <c r="B115" t="s">
        <v>883</v>
      </c>
      <c r="C115" t="s">
        <v>884</v>
      </c>
      <c r="D115" t="s">
        <v>2020</v>
      </c>
    </row>
    <row r="116" spans="2:4" x14ac:dyDescent="0.2">
      <c r="B116" t="s">
        <v>883</v>
      </c>
      <c r="C116" t="s">
        <v>884</v>
      </c>
      <c r="D116" t="s">
        <v>2020</v>
      </c>
    </row>
    <row r="117" spans="2:4" x14ac:dyDescent="0.2">
      <c r="B117" t="s">
        <v>883</v>
      </c>
      <c r="C117" t="s">
        <v>884</v>
      </c>
      <c r="D117" t="s">
        <v>2020</v>
      </c>
    </row>
    <row r="118" spans="2:4" x14ac:dyDescent="0.2">
      <c r="B118" t="s">
        <v>883</v>
      </c>
      <c r="C118" t="s">
        <v>884</v>
      </c>
      <c r="D118" t="s">
        <v>2020</v>
      </c>
    </row>
    <row r="119" spans="2:4" x14ac:dyDescent="0.2">
      <c r="B119" t="s">
        <v>883</v>
      </c>
      <c r="C119" t="s">
        <v>884</v>
      </c>
      <c r="D119" t="s">
        <v>2020</v>
      </c>
    </row>
    <row r="120" spans="2:4" x14ac:dyDescent="0.2">
      <c r="B120" t="s">
        <v>883</v>
      </c>
      <c r="C120" t="s">
        <v>884</v>
      </c>
      <c r="D120" t="s">
        <v>2020</v>
      </c>
    </row>
    <row r="121" spans="2:4" x14ac:dyDescent="0.2">
      <c r="B121" t="s">
        <v>883</v>
      </c>
      <c r="C121" t="s">
        <v>884</v>
      </c>
      <c r="D121" t="s">
        <v>2020</v>
      </c>
    </row>
    <row r="122" spans="2:4" x14ac:dyDescent="0.2">
      <c r="B122" t="s">
        <v>883</v>
      </c>
      <c r="C122" t="s">
        <v>884</v>
      </c>
      <c r="D122" t="s">
        <v>2020</v>
      </c>
    </row>
    <row r="123" spans="2:4" x14ac:dyDescent="0.2">
      <c r="B123" t="s">
        <v>883</v>
      </c>
      <c r="C123" t="s">
        <v>884</v>
      </c>
      <c r="D123" t="s">
        <v>2020</v>
      </c>
    </row>
    <row r="124" spans="2:4" x14ac:dyDescent="0.2">
      <c r="B124" t="s">
        <v>883</v>
      </c>
      <c r="C124" t="s">
        <v>884</v>
      </c>
      <c r="D124" t="s">
        <v>2020</v>
      </c>
    </row>
    <row r="125" spans="2:4" x14ac:dyDescent="0.2">
      <c r="B125" t="s">
        <v>883</v>
      </c>
      <c r="C125" t="s">
        <v>884</v>
      </c>
      <c r="D125" t="s">
        <v>2020</v>
      </c>
    </row>
    <row r="126" spans="2:4" x14ac:dyDescent="0.2">
      <c r="B126" t="s">
        <v>883</v>
      </c>
      <c r="C126" t="s">
        <v>884</v>
      </c>
      <c r="D126" t="s">
        <v>2020</v>
      </c>
    </row>
    <row r="127" spans="2:4" x14ac:dyDescent="0.2">
      <c r="B127" t="s">
        <v>535</v>
      </c>
      <c r="C127" t="s">
        <v>960</v>
      </c>
      <c r="D127" t="s">
        <v>2020</v>
      </c>
    </row>
    <row r="128" spans="2:4" x14ac:dyDescent="0.2">
      <c r="B128" t="s">
        <v>535</v>
      </c>
      <c r="C128" t="s">
        <v>960</v>
      </c>
      <c r="D128" t="s">
        <v>2020</v>
      </c>
    </row>
    <row r="129" spans="2:4" x14ac:dyDescent="0.2">
      <c r="B129" t="s">
        <v>535</v>
      </c>
      <c r="C129" t="s">
        <v>960</v>
      </c>
      <c r="D129" t="s">
        <v>2020</v>
      </c>
    </row>
    <row r="130" spans="2:4" x14ac:dyDescent="0.2">
      <c r="B130" t="s">
        <v>535</v>
      </c>
      <c r="C130" t="s">
        <v>960</v>
      </c>
      <c r="D130" t="s">
        <v>2020</v>
      </c>
    </row>
    <row r="131" spans="2:4" x14ac:dyDescent="0.2">
      <c r="B131" t="s">
        <v>535</v>
      </c>
      <c r="C131" t="s">
        <v>960</v>
      </c>
      <c r="D131" t="s">
        <v>2020</v>
      </c>
    </row>
    <row r="132" spans="2:4" x14ac:dyDescent="0.2">
      <c r="B132" t="s">
        <v>535</v>
      </c>
      <c r="C132" t="s">
        <v>960</v>
      </c>
      <c r="D132" t="s">
        <v>2020</v>
      </c>
    </row>
    <row r="133" spans="2:4" x14ac:dyDescent="0.2">
      <c r="B133" t="s">
        <v>535</v>
      </c>
      <c r="C133" t="s">
        <v>960</v>
      </c>
      <c r="D133" t="s">
        <v>2020</v>
      </c>
    </row>
    <row r="134" spans="2:4" x14ac:dyDescent="0.2">
      <c r="B134" t="s">
        <v>535</v>
      </c>
      <c r="C134" t="s">
        <v>960</v>
      </c>
      <c r="D134" t="s">
        <v>2020</v>
      </c>
    </row>
    <row r="135" spans="2:4" x14ac:dyDescent="0.2">
      <c r="B135" t="s">
        <v>535</v>
      </c>
      <c r="C135" t="s">
        <v>960</v>
      </c>
      <c r="D135" t="s">
        <v>2020</v>
      </c>
    </row>
    <row r="136" spans="2:4" x14ac:dyDescent="0.2">
      <c r="B136" t="s">
        <v>535</v>
      </c>
      <c r="C136" t="s">
        <v>960</v>
      </c>
      <c r="D136" t="s">
        <v>2020</v>
      </c>
    </row>
    <row r="137" spans="2:4" x14ac:dyDescent="0.2">
      <c r="B137" t="s">
        <v>535</v>
      </c>
      <c r="C137" t="s">
        <v>960</v>
      </c>
      <c r="D137" t="s">
        <v>2020</v>
      </c>
    </row>
    <row r="138" spans="2:4" x14ac:dyDescent="0.2">
      <c r="B138" t="s">
        <v>535</v>
      </c>
      <c r="C138" t="s">
        <v>960</v>
      </c>
      <c r="D138" t="s">
        <v>2020</v>
      </c>
    </row>
    <row r="139" spans="2:4" x14ac:dyDescent="0.2">
      <c r="B139" t="s">
        <v>535</v>
      </c>
      <c r="C139" t="s">
        <v>960</v>
      </c>
      <c r="D139" t="s">
        <v>2020</v>
      </c>
    </row>
    <row r="140" spans="2:4" x14ac:dyDescent="0.2">
      <c r="B140" t="s">
        <v>535</v>
      </c>
      <c r="C140" t="s">
        <v>960</v>
      </c>
      <c r="D140" t="s">
        <v>2020</v>
      </c>
    </row>
    <row r="141" spans="2:4" x14ac:dyDescent="0.2">
      <c r="B141" t="s">
        <v>535</v>
      </c>
      <c r="C141" t="s">
        <v>960</v>
      </c>
      <c r="D141" t="s">
        <v>2020</v>
      </c>
    </row>
    <row r="142" spans="2:4" x14ac:dyDescent="0.2">
      <c r="B142" t="s">
        <v>535</v>
      </c>
      <c r="C142" t="s">
        <v>960</v>
      </c>
      <c r="D142" t="s">
        <v>2020</v>
      </c>
    </row>
    <row r="143" spans="2:4" x14ac:dyDescent="0.2">
      <c r="B143" t="s">
        <v>535</v>
      </c>
      <c r="C143" t="s">
        <v>960</v>
      </c>
      <c r="D143" t="s">
        <v>2020</v>
      </c>
    </row>
    <row r="144" spans="2:4" x14ac:dyDescent="0.2">
      <c r="B144" t="s">
        <v>535</v>
      </c>
      <c r="C144" t="s">
        <v>960</v>
      </c>
      <c r="D144" t="s">
        <v>2020</v>
      </c>
    </row>
    <row r="145" spans="2:4" x14ac:dyDescent="0.2">
      <c r="B145" t="s">
        <v>535</v>
      </c>
      <c r="C145" t="s">
        <v>960</v>
      </c>
      <c r="D145" t="s">
        <v>2020</v>
      </c>
    </row>
    <row r="146" spans="2:4" x14ac:dyDescent="0.2">
      <c r="B146" t="s">
        <v>535</v>
      </c>
      <c r="C146" t="s">
        <v>960</v>
      </c>
      <c r="D146" t="s">
        <v>2020</v>
      </c>
    </row>
    <row r="147" spans="2:4" x14ac:dyDescent="0.2">
      <c r="B147" t="s">
        <v>2021</v>
      </c>
      <c r="C147" t="s">
        <v>2022</v>
      </c>
      <c r="D147" t="s">
        <v>2020</v>
      </c>
    </row>
    <row r="148" spans="2:4" x14ac:dyDescent="0.2">
      <c r="B148" t="s">
        <v>2021</v>
      </c>
      <c r="C148" t="s">
        <v>2023</v>
      </c>
      <c r="D148" t="s">
        <v>2020</v>
      </c>
    </row>
    <row r="149" spans="2:4" x14ac:dyDescent="0.2">
      <c r="B149" t="s">
        <v>2024</v>
      </c>
      <c r="C149" t="s">
        <v>2025</v>
      </c>
      <c r="D149" t="s">
        <v>2020</v>
      </c>
    </row>
    <row r="150" spans="2:4" x14ac:dyDescent="0.2">
      <c r="B150" t="s">
        <v>2024</v>
      </c>
      <c r="C150" t="s">
        <v>2025</v>
      </c>
      <c r="D150" t="s">
        <v>2020</v>
      </c>
    </row>
    <row r="151" spans="2:4" x14ac:dyDescent="0.2">
      <c r="B151" t="s">
        <v>2026</v>
      </c>
      <c r="C151" t="s">
        <v>2027</v>
      </c>
      <c r="D151" t="s">
        <v>2020</v>
      </c>
    </row>
    <row r="152" spans="2:4" x14ac:dyDescent="0.2">
      <c r="B152" t="s">
        <v>2026</v>
      </c>
      <c r="C152" t="s">
        <v>2028</v>
      </c>
      <c r="D152" t="s">
        <v>2020</v>
      </c>
    </row>
    <row r="153" spans="2:4" x14ac:dyDescent="0.2">
      <c r="B153" t="s">
        <v>2026</v>
      </c>
      <c r="C153" t="s">
        <v>2029</v>
      </c>
      <c r="D153" t="s">
        <v>2020</v>
      </c>
    </row>
    <row r="154" spans="2:4" x14ac:dyDescent="0.2">
      <c r="B154" t="s">
        <v>2026</v>
      </c>
      <c r="C154" t="s">
        <v>2030</v>
      </c>
      <c r="D154" t="s">
        <v>2020</v>
      </c>
    </row>
    <row r="155" spans="2:4" x14ac:dyDescent="0.2">
      <c r="B155" t="s">
        <v>2026</v>
      </c>
      <c r="C155" t="s">
        <v>2030</v>
      </c>
      <c r="D155" t="s">
        <v>2020</v>
      </c>
    </row>
    <row r="156" spans="2:4" x14ac:dyDescent="0.2">
      <c r="B156" t="s">
        <v>2026</v>
      </c>
      <c r="C156" t="s">
        <v>2030</v>
      </c>
      <c r="D156" t="s">
        <v>2020</v>
      </c>
    </row>
    <row r="157" spans="2:4" x14ac:dyDescent="0.2">
      <c r="B157" t="s">
        <v>2026</v>
      </c>
      <c r="C157" t="s">
        <v>2030</v>
      </c>
      <c r="D157" t="s">
        <v>2020</v>
      </c>
    </row>
    <row r="158" spans="2:4" x14ac:dyDescent="0.2">
      <c r="B158" t="s">
        <v>2026</v>
      </c>
      <c r="C158" t="s">
        <v>2030</v>
      </c>
      <c r="D158" t="s">
        <v>2020</v>
      </c>
    </row>
    <row r="159" spans="2:4" x14ac:dyDescent="0.2">
      <c r="B159" t="s">
        <v>2026</v>
      </c>
      <c r="C159" t="s">
        <v>2030</v>
      </c>
      <c r="D159" t="s">
        <v>2020</v>
      </c>
    </row>
    <row r="160" spans="2:4" x14ac:dyDescent="0.2">
      <c r="B160" t="s">
        <v>2026</v>
      </c>
      <c r="C160" t="s">
        <v>2030</v>
      </c>
      <c r="D160" t="s">
        <v>2020</v>
      </c>
    </row>
    <row r="161" spans="1:12" x14ac:dyDescent="0.2">
      <c r="B161" t="s">
        <v>2026</v>
      </c>
      <c r="C161" t="s">
        <v>2030</v>
      </c>
      <c r="D161" t="s">
        <v>2020</v>
      </c>
    </row>
    <row r="162" spans="1:12" x14ac:dyDescent="0.2">
      <c r="B162" t="s">
        <v>2026</v>
      </c>
      <c r="C162" t="s">
        <v>2030</v>
      </c>
      <c r="D162" t="s">
        <v>2020</v>
      </c>
    </row>
    <row r="163" spans="1:12" x14ac:dyDescent="0.2">
      <c r="B163" t="s">
        <v>2026</v>
      </c>
      <c r="C163" t="s">
        <v>2030</v>
      </c>
      <c r="D163" t="s">
        <v>2020</v>
      </c>
    </row>
    <row r="164" spans="1:12" x14ac:dyDescent="0.2">
      <c r="B164" t="s">
        <v>2026</v>
      </c>
      <c r="C164" t="s">
        <v>2030</v>
      </c>
      <c r="D164" t="s">
        <v>2020</v>
      </c>
    </row>
    <row r="165" spans="1:12" x14ac:dyDescent="0.2">
      <c r="B165" t="s">
        <v>2026</v>
      </c>
      <c r="C165" t="s">
        <v>2030</v>
      </c>
      <c r="D165" t="s">
        <v>2020</v>
      </c>
    </row>
    <row r="166" spans="1:12" x14ac:dyDescent="0.2">
      <c r="B166" t="s">
        <v>2026</v>
      </c>
      <c r="C166" t="s">
        <v>2030</v>
      </c>
      <c r="D166" t="s">
        <v>2020</v>
      </c>
    </row>
    <row r="167" spans="1:12" x14ac:dyDescent="0.2">
      <c r="B167" t="s">
        <v>2026</v>
      </c>
      <c r="C167" t="s">
        <v>2030</v>
      </c>
      <c r="D167" t="s">
        <v>2020</v>
      </c>
    </row>
    <row r="168" spans="1:12" x14ac:dyDescent="0.2">
      <c r="B168" t="s">
        <v>2026</v>
      </c>
      <c r="C168" t="s">
        <v>2030</v>
      </c>
      <c r="D168" t="s">
        <v>2020</v>
      </c>
    </row>
    <row r="169" spans="1:12" x14ac:dyDescent="0.2">
      <c r="B169" t="s">
        <v>2026</v>
      </c>
      <c r="C169" t="s">
        <v>2030</v>
      </c>
      <c r="D169" t="s">
        <v>2020</v>
      </c>
    </row>
    <row r="170" spans="1:12" x14ac:dyDescent="0.2">
      <c r="B170" t="s">
        <v>2026</v>
      </c>
      <c r="C170" t="s">
        <v>2030</v>
      </c>
      <c r="D170" t="s">
        <v>2020</v>
      </c>
    </row>
    <row r="172" spans="1:12" ht="20" customHeight="1" x14ac:dyDescent="0.2">
      <c r="A172" s="181" t="s">
        <v>2012</v>
      </c>
      <c r="B172" s="181"/>
      <c r="C172" s="181"/>
    </row>
    <row r="173" spans="1:12" ht="20" customHeight="1" x14ac:dyDescent="0.2">
      <c r="A173" s="107"/>
      <c r="B173" s="107" t="s">
        <v>2008</v>
      </c>
      <c r="C173" s="107" t="s">
        <v>2009</v>
      </c>
      <c r="D173" s="107" t="s">
        <v>2013</v>
      </c>
      <c r="E173" s="107" t="s">
        <v>2014</v>
      </c>
      <c r="F173" s="107" t="s">
        <v>114</v>
      </c>
      <c r="G173" s="107" t="s">
        <v>2010</v>
      </c>
      <c r="H173" s="107" t="s">
        <v>2011</v>
      </c>
      <c r="I173" s="107" t="s">
        <v>133</v>
      </c>
      <c r="J173" s="107" t="s">
        <v>134</v>
      </c>
      <c r="K173" s="107" t="s">
        <v>117</v>
      </c>
      <c r="L173" s="107" t="s">
        <v>135</v>
      </c>
    </row>
    <row r="174" spans="1:12" x14ac:dyDescent="0.2">
      <c r="B174" t="s">
        <v>470</v>
      </c>
      <c r="C174" t="s">
        <v>713</v>
      </c>
      <c r="D174" t="s">
        <v>2016</v>
      </c>
      <c r="E174" t="s">
        <v>2016</v>
      </c>
      <c r="F174" t="s">
        <v>100</v>
      </c>
      <c r="G174" t="s">
        <v>100</v>
      </c>
      <c r="H174" t="s">
        <v>100</v>
      </c>
      <c r="I174" t="s">
        <v>100</v>
      </c>
      <c r="J174" t="s">
        <v>100</v>
      </c>
      <c r="K174" t="s">
        <v>100</v>
      </c>
      <c r="L174" t="s">
        <v>100</v>
      </c>
    </row>
    <row r="175" spans="1:12" x14ac:dyDescent="0.2">
      <c r="B175" t="s">
        <v>476</v>
      </c>
      <c r="C175" t="s">
        <v>744</v>
      </c>
      <c r="D175" t="s">
        <v>2016</v>
      </c>
      <c r="E175" t="s">
        <v>2016</v>
      </c>
      <c r="F175" t="s">
        <v>100</v>
      </c>
      <c r="G175" t="s">
        <v>100</v>
      </c>
      <c r="H175" t="s">
        <v>100</v>
      </c>
      <c r="I175" t="s">
        <v>100</v>
      </c>
      <c r="J175" t="s">
        <v>100</v>
      </c>
      <c r="K175" t="s">
        <v>100</v>
      </c>
      <c r="L175" t="s">
        <v>100</v>
      </c>
    </row>
    <row r="176" spans="1:12" x14ac:dyDescent="0.2">
      <c r="B176" t="s">
        <v>476</v>
      </c>
      <c r="C176" t="s">
        <v>746</v>
      </c>
      <c r="D176" t="s">
        <v>2016</v>
      </c>
      <c r="E176" t="s">
        <v>2016</v>
      </c>
      <c r="F176" t="s">
        <v>100</v>
      </c>
      <c r="G176" t="s">
        <v>100</v>
      </c>
      <c r="H176" t="s">
        <v>100</v>
      </c>
      <c r="I176" t="s">
        <v>100</v>
      </c>
      <c r="J176" t="s">
        <v>100</v>
      </c>
      <c r="K176" t="s">
        <v>100</v>
      </c>
      <c r="L176" t="s">
        <v>100</v>
      </c>
    </row>
    <row r="177" spans="2:12" x14ac:dyDescent="0.2">
      <c r="B177" t="s">
        <v>476</v>
      </c>
      <c r="C177" t="s">
        <v>735</v>
      </c>
      <c r="D177" t="s">
        <v>2016</v>
      </c>
      <c r="E177" t="s">
        <v>2016</v>
      </c>
      <c r="F177" t="s">
        <v>100</v>
      </c>
      <c r="G177" t="s">
        <v>100</v>
      </c>
      <c r="H177" t="s">
        <v>100</v>
      </c>
      <c r="I177" t="s">
        <v>100</v>
      </c>
      <c r="J177" t="s">
        <v>100</v>
      </c>
      <c r="K177" t="s">
        <v>100</v>
      </c>
      <c r="L177" t="s">
        <v>100</v>
      </c>
    </row>
    <row r="178" spans="2:12" x14ac:dyDescent="0.2">
      <c r="B178" t="s">
        <v>476</v>
      </c>
      <c r="C178" t="s">
        <v>738</v>
      </c>
      <c r="D178" t="s">
        <v>2016</v>
      </c>
      <c r="E178" t="s">
        <v>2016</v>
      </c>
      <c r="F178" t="s">
        <v>100</v>
      </c>
      <c r="G178" t="s">
        <v>100</v>
      </c>
      <c r="H178" t="s">
        <v>100</v>
      </c>
      <c r="I178" t="s">
        <v>100</v>
      </c>
      <c r="J178" t="s">
        <v>100</v>
      </c>
      <c r="K178" t="s">
        <v>100</v>
      </c>
      <c r="L178" t="s">
        <v>100</v>
      </c>
    </row>
    <row r="179" spans="2:12" x14ac:dyDescent="0.2">
      <c r="B179" t="s">
        <v>476</v>
      </c>
      <c r="C179" t="s">
        <v>742</v>
      </c>
      <c r="D179" t="s">
        <v>2016</v>
      </c>
      <c r="E179" t="s">
        <v>2016</v>
      </c>
      <c r="F179" t="s">
        <v>100</v>
      </c>
      <c r="G179" t="s">
        <v>100</v>
      </c>
      <c r="H179" t="s">
        <v>100</v>
      </c>
      <c r="I179" t="s">
        <v>100</v>
      </c>
      <c r="J179" t="s">
        <v>100</v>
      </c>
      <c r="K179" t="s">
        <v>100</v>
      </c>
      <c r="L179" t="s">
        <v>100</v>
      </c>
    </row>
    <row r="180" spans="2:12" x14ac:dyDescent="0.2">
      <c r="B180" t="s">
        <v>473</v>
      </c>
      <c r="C180" t="s">
        <v>730</v>
      </c>
      <c r="D180" t="s">
        <v>2016</v>
      </c>
      <c r="E180" t="s">
        <v>2016</v>
      </c>
      <c r="F180" t="s">
        <v>100</v>
      </c>
      <c r="G180" t="s">
        <v>100</v>
      </c>
      <c r="H180" t="s">
        <v>100</v>
      </c>
      <c r="I180" t="s">
        <v>100</v>
      </c>
      <c r="J180" t="s">
        <v>100</v>
      </c>
      <c r="K180" t="s">
        <v>100</v>
      </c>
      <c r="L180" t="s">
        <v>100</v>
      </c>
    </row>
    <row r="181" spans="2:12" x14ac:dyDescent="0.2">
      <c r="B181" t="s">
        <v>480</v>
      </c>
      <c r="C181" t="s">
        <v>761</v>
      </c>
      <c r="D181" t="s">
        <v>2016</v>
      </c>
      <c r="E181" t="s">
        <v>2016</v>
      </c>
      <c r="F181" t="s">
        <v>100</v>
      </c>
      <c r="G181" t="s">
        <v>100</v>
      </c>
      <c r="H181" t="s">
        <v>100</v>
      </c>
      <c r="I181" t="s">
        <v>100</v>
      </c>
      <c r="J181" t="s">
        <v>100</v>
      </c>
      <c r="K181" t="s">
        <v>100</v>
      </c>
      <c r="L181" t="s">
        <v>100</v>
      </c>
    </row>
    <row r="182" spans="2:12" x14ac:dyDescent="0.2">
      <c r="B182" t="s">
        <v>477</v>
      </c>
      <c r="C182" t="s">
        <v>750</v>
      </c>
      <c r="D182" t="s">
        <v>2016</v>
      </c>
      <c r="E182" t="s">
        <v>2016</v>
      </c>
      <c r="F182" t="s">
        <v>100</v>
      </c>
      <c r="G182" t="s">
        <v>100</v>
      </c>
      <c r="H182" t="s">
        <v>100</v>
      </c>
      <c r="I182" t="s">
        <v>100</v>
      </c>
      <c r="J182" t="s">
        <v>100</v>
      </c>
      <c r="K182" t="s">
        <v>100</v>
      </c>
      <c r="L182" t="s">
        <v>100</v>
      </c>
    </row>
    <row r="183" spans="2:12" x14ac:dyDescent="0.2">
      <c r="B183" t="s">
        <v>766</v>
      </c>
      <c r="C183" t="s">
        <v>2031</v>
      </c>
      <c r="D183" t="s">
        <v>2016</v>
      </c>
      <c r="E183" t="s">
        <v>2016</v>
      </c>
      <c r="F183" t="s">
        <v>100</v>
      </c>
      <c r="G183" t="s">
        <v>100</v>
      </c>
      <c r="H183" t="s">
        <v>100</v>
      </c>
      <c r="I183" t="s">
        <v>100</v>
      </c>
      <c r="J183" t="s">
        <v>100</v>
      </c>
      <c r="K183" t="s">
        <v>100</v>
      </c>
      <c r="L183" t="s">
        <v>100</v>
      </c>
    </row>
    <row r="184" spans="2:12" x14ac:dyDescent="0.2">
      <c r="B184" t="s">
        <v>481</v>
      </c>
      <c r="C184" t="s">
        <v>2032</v>
      </c>
      <c r="D184" t="s">
        <v>2016</v>
      </c>
      <c r="E184" t="s">
        <v>2016</v>
      </c>
      <c r="F184" t="s">
        <v>100</v>
      </c>
      <c r="G184" t="s">
        <v>100</v>
      </c>
      <c r="H184" t="s">
        <v>100</v>
      </c>
      <c r="I184" t="s">
        <v>100</v>
      </c>
      <c r="J184" t="s">
        <v>100</v>
      </c>
      <c r="K184" t="s">
        <v>100</v>
      </c>
      <c r="L184" t="s">
        <v>100</v>
      </c>
    </row>
    <row r="185" spans="2:12" x14ac:dyDescent="0.2">
      <c r="B185" t="s">
        <v>774</v>
      </c>
      <c r="C185" t="s">
        <v>775</v>
      </c>
      <c r="D185" t="s">
        <v>2016</v>
      </c>
      <c r="E185" t="s">
        <v>2016</v>
      </c>
      <c r="F185" t="s">
        <v>100</v>
      </c>
      <c r="G185" t="s">
        <v>100</v>
      </c>
      <c r="H185" t="s">
        <v>100</v>
      </c>
      <c r="I185" t="s">
        <v>100</v>
      </c>
      <c r="J185" t="s">
        <v>100</v>
      </c>
      <c r="K185" t="s">
        <v>100</v>
      </c>
      <c r="L185" t="s">
        <v>100</v>
      </c>
    </row>
    <row r="186" spans="2:12" x14ac:dyDescent="0.2">
      <c r="B186" t="s">
        <v>779</v>
      </c>
      <c r="C186" t="s">
        <v>780</v>
      </c>
      <c r="D186" t="s">
        <v>2016</v>
      </c>
      <c r="E186" t="s">
        <v>2016</v>
      </c>
      <c r="F186" t="s">
        <v>100</v>
      </c>
      <c r="G186" t="s">
        <v>100</v>
      </c>
      <c r="H186" t="s">
        <v>100</v>
      </c>
      <c r="I186" t="s">
        <v>100</v>
      </c>
      <c r="J186" t="s">
        <v>100</v>
      </c>
      <c r="K186" t="s">
        <v>100</v>
      </c>
      <c r="L186" t="s">
        <v>100</v>
      </c>
    </row>
    <row r="187" spans="2:12" x14ac:dyDescent="0.2">
      <c r="B187" t="s">
        <v>2033</v>
      </c>
      <c r="C187" t="s">
        <v>2034</v>
      </c>
      <c r="D187" t="s">
        <v>2016</v>
      </c>
      <c r="E187" t="s">
        <v>2016</v>
      </c>
      <c r="F187" t="s">
        <v>100</v>
      </c>
      <c r="G187" t="s">
        <v>100</v>
      </c>
      <c r="H187" t="s">
        <v>100</v>
      </c>
      <c r="I187" t="s">
        <v>100</v>
      </c>
      <c r="J187" t="s">
        <v>100</v>
      </c>
      <c r="K187" t="s">
        <v>100</v>
      </c>
      <c r="L187" t="s">
        <v>100</v>
      </c>
    </row>
    <row r="188" spans="2:12" x14ac:dyDescent="0.2">
      <c r="B188" t="s">
        <v>2033</v>
      </c>
      <c r="C188" t="s">
        <v>2035</v>
      </c>
      <c r="D188" t="s">
        <v>2016</v>
      </c>
      <c r="E188" t="s">
        <v>2016</v>
      </c>
      <c r="F188" t="s">
        <v>100</v>
      </c>
      <c r="G188" t="s">
        <v>100</v>
      </c>
      <c r="H188" t="s">
        <v>100</v>
      </c>
      <c r="I188" t="s">
        <v>100</v>
      </c>
      <c r="J188" t="s">
        <v>100</v>
      </c>
      <c r="K188" t="s">
        <v>100</v>
      </c>
      <c r="L188" t="s">
        <v>100</v>
      </c>
    </row>
    <row r="189" spans="2:12" x14ac:dyDescent="0.2">
      <c r="B189" t="s">
        <v>787</v>
      </c>
      <c r="C189" t="s">
        <v>2036</v>
      </c>
      <c r="D189" t="s">
        <v>2016</v>
      </c>
      <c r="E189" t="s">
        <v>2016</v>
      </c>
      <c r="F189" t="s">
        <v>100</v>
      </c>
      <c r="G189" t="s">
        <v>100</v>
      </c>
      <c r="H189" t="s">
        <v>100</v>
      </c>
      <c r="I189" t="s">
        <v>100</v>
      </c>
      <c r="J189" t="s">
        <v>100</v>
      </c>
      <c r="K189" t="s">
        <v>100</v>
      </c>
      <c r="L189" t="s">
        <v>100</v>
      </c>
    </row>
    <row r="190" spans="2:12" x14ac:dyDescent="0.2">
      <c r="B190" t="s">
        <v>495</v>
      </c>
      <c r="C190" t="s">
        <v>782</v>
      </c>
      <c r="D190" t="s">
        <v>2016</v>
      </c>
      <c r="E190" t="s">
        <v>2016</v>
      </c>
      <c r="F190" t="s">
        <v>100</v>
      </c>
      <c r="G190" t="s">
        <v>100</v>
      </c>
      <c r="H190" t="s">
        <v>100</v>
      </c>
      <c r="I190" t="s">
        <v>100</v>
      </c>
      <c r="J190" t="s">
        <v>100</v>
      </c>
      <c r="K190" t="s">
        <v>100</v>
      </c>
      <c r="L190" t="s">
        <v>100</v>
      </c>
    </row>
    <row r="191" spans="2:12" x14ac:dyDescent="0.2">
      <c r="B191" t="s">
        <v>793</v>
      </c>
      <c r="C191" t="s">
        <v>802</v>
      </c>
      <c r="D191" t="s">
        <v>2016</v>
      </c>
      <c r="E191" t="s">
        <v>2016</v>
      </c>
      <c r="F191" t="s">
        <v>100</v>
      </c>
      <c r="G191" t="s">
        <v>100</v>
      </c>
      <c r="H191" t="s">
        <v>100</v>
      </c>
      <c r="I191" t="s">
        <v>100</v>
      </c>
      <c r="J191" t="s">
        <v>100</v>
      </c>
      <c r="K191" t="s">
        <v>100</v>
      </c>
      <c r="L191" t="s">
        <v>100</v>
      </c>
    </row>
    <row r="192" spans="2:12" x14ac:dyDescent="0.2">
      <c r="B192" t="s">
        <v>793</v>
      </c>
      <c r="C192" t="s">
        <v>804</v>
      </c>
      <c r="D192" t="s">
        <v>2016</v>
      </c>
      <c r="E192" t="s">
        <v>2016</v>
      </c>
      <c r="F192" t="s">
        <v>100</v>
      </c>
      <c r="G192" t="s">
        <v>100</v>
      </c>
      <c r="H192" t="s">
        <v>100</v>
      </c>
      <c r="I192" t="s">
        <v>100</v>
      </c>
      <c r="J192" t="s">
        <v>100</v>
      </c>
      <c r="K192" t="s">
        <v>100</v>
      </c>
      <c r="L192" t="s">
        <v>100</v>
      </c>
    </row>
    <row r="193" spans="2:12" x14ac:dyDescent="0.2">
      <c r="B193" t="s">
        <v>793</v>
      </c>
      <c r="C193" t="s">
        <v>806</v>
      </c>
      <c r="D193" t="s">
        <v>2016</v>
      </c>
      <c r="E193" t="s">
        <v>2016</v>
      </c>
      <c r="F193" t="s">
        <v>100</v>
      </c>
      <c r="G193" t="s">
        <v>100</v>
      </c>
      <c r="H193" t="s">
        <v>100</v>
      </c>
      <c r="I193" t="s">
        <v>100</v>
      </c>
      <c r="J193" t="s">
        <v>100</v>
      </c>
      <c r="K193" t="s">
        <v>100</v>
      </c>
      <c r="L193" t="s">
        <v>100</v>
      </c>
    </row>
    <row r="194" spans="2:12" x14ac:dyDescent="0.2">
      <c r="B194" t="s">
        <v>793</v>
      </c>
      <c r="C194" t="s">
        <v>796</v>
      </c>
      <c r="D194" t="s">
        <v>2016</v>
      </c>
      <c r="E194" t="s">
        <v>2016</v>
      </c>
      <c r="F194" t="s">
        <v>100</v>
      </c>
      <c r="G194" t="s">
        <v>100</v>
      </c>
      <c r="H194" t="s">
        <v>100</v>
      </c>
      <c r="I194" t="s">
        <v>100</v>
      </c>
      <c r="J194" t="s">
        <v>100</v>
      </c>
      <c r="K194" t="s">
        <v>100</v>
      </c>
      <c r="L194" t="s">
        <v>100</v>
      </c>
    </row>
    <row r="195" spans="2:12" x14ac:dyDescent="0.2">
      <c r="B195" t="s">
        <v>793</v>
      </c>
      <c r="C195" t="s">
        <v>800</v>
      </c>
      <c r="D195" t="s">
        <v>2016</v>
      </c>
      <c r="E195" t="s">
        <v>2016</v>
      </c>
      <c r="F195" t="s">
        <v>100</v>
      </c>
      <c r="G195" t="s">
        <v>100</v>
      </c>
      <c r="H195" t="s">
        <v>100</v>
      </c>
      <c r="I195" t="s">
        <v>100</v>
      </c>
      <c r="J195" t="s">
        <v>100</v>
      </c>
      <c r="K195" t="s">
        <v>100</v>
      </c>
      <c r="L195" t="s">
        <v>100</v>
      </c>
    </row>
    <row r="196" spans="2:12" x14ac:dyDescent="0.2">
      <c r="B196" t="s">
        <v>808</v>
      </c>
      <c r="C196" t="s">
        <v>809</v>
      </c>
      <c r="D196" t="s">
        <v>2016</v>
      </c>
      <c r="E196" t="s">
        <v>2016</v>
      </c>
      <c r="F196" t="s">
        <v>100</v>
      </c>
      <c r="G196" t="s">
        <v>100</v>
      </c>
      <c r="H196" t="s">
        <v>100</v>
      </c>
      <c r="I196" t="s">
        <v>100</v>
      </c>
      <c r="J196" t="s">
        <v>100</v>
      </c>
      <c r="K196" t="s">
        <v>100</v>
      </c>
      <c r="L196" t="s">
        <v>100</v>
      </c>
    </row>
    <row r="197" spans="2:12" x14ac:dyDescent="0.2">
      <c r="B197" t="s">
        <v>808</v>
      </c>
      <c r="C197" t="s">
        <v>811</v>
      </c>
      <c r="D197" t="s">
        <v>2016</v>
      </c>
      <c r="E197" t="s">
        <v>2016</v>
      </c>
      <c r="F197" t="s">
        <v>100</v>
      </c>
      <c r="G197" t="s">
        <v>100</v>
      </c>
      <c r="H197" t="s">
        <v>100</v>
      </c>
      <c r="I197" t="s">
        <v>100</v>
      </c>
      <c r="J197" t="s">
        <v>100</v>
      </c>
      <c r="K197" t="s">
        <v>100</v>
      </c>
      <c r="L197" t="s">
        <v>100</v>
      </c>
    </row>
    <row r="198" spans="2:12" x14ac:dyDescent="0.2">
      <c r="B198" t="s">
        <v>860</v>
      </c>
      <c r="C198" t="s">
        <v>863</v>
      </c>
      <c r="D198" t="s">
        <v>2016</v>
      </c>
      <c r="E198" t="s">
        <v>2016</v>
      </c>
      <c r="F198" t="s">
        <v>100</v>
      </c>
      <c r="G198" t="s">
        <v>100</v>
      </c>
      <c r="H198" t="s">
        <v>100</v>
      </c>
      <c r="I198" t="s">
        <v>100</v>
      </c>
      <c r="J198" t="s">
        <v>100</v>
      </c>
      <c r="K198" t="s">
        <v>100</v>
      </c>
      <c r="L198" t="s">
        <v>100</v>
      </c>
    </row>
    <row r="199" spans="2:12" x14ac:dyDescent="0.2">
      <c r="B199" t="s">
        <v>860</v>
      </c>
      <c r="C199" t="s">
        <v>861</v>
      </c>
      <c r="D199" t="s">
        <v>2016</v>
      </c>
      <c r="E199" t="s">
        <v>2016</v>
      </c>
      <c r="F199" t="s">
        <v>100</v>
      </c>
      <c r="G199" t="s">
        <v>100</v>
      </c>
      <c r="H199" t="s">
        <v>100</v>
      </c>
      <c r="I199" t="s">
        <v>100</v>
      </c>
      <c r="J199" t="s">
        <v>100</v>
      </c>
      <c r="K199" t="s">
        <v>100</v>
      </c>
      <c r="L199" t="s">
        <v>100</v>
      </c>
    </row>
    <row r="200" spans="2:12" x14ac:dyDescent="0.2">
      <c r="B200" t="s">
        <v>883</v>
      </c>
      <c r="C200" t="s">
        <v>884</v>
      </c>
      <c r="D200" t="s">
        <v>2016</v>
      </c>
      <c r="E200" t="s">
        <v>2016</v>
      </c>
      <c r="F200" t="s">
        <v>100</v>
      </c>
      <c r="G200" t="s">
        <v>100</v>
      </c>
      <c r="H200" t="s">
        <v>100</v>
      </c>
      <c r="I200" t="s">
        <v>100</v>
      </c>
      <c r="J200" t="s">
        <v>100</v>
      </c>
      <c r="K200" t="s">
        <v>100</v>
      </c>
      <c r="L200" t="s">
        <v>100</v>
      </c>
    </row>
    <row r="201" spans="2:12" x14ac:dyDescent="0.2">
      <c r="B201" t="s">
        <v>516</v>
      </c>
      <c r="C201" t="s">
        <v>928</v>
      </c>
      <c r="D201" t="s">
        <v>2016</v>
      </c>
      <c r="E201" t="s">
        <v>2016</v>
      </c>
      <c r="F201" t="s">
        <v>100</v>
      </c>
      <c r="G201" t="s">
        <v>100</v>
      </c>
      <c r="H201" t="s">
        <v>100</v>
      </c>
      <c r="I201" t="s">
        <v>100</v>
      </c>
      <c r="J201" t="s">
        <v>100</v>
      </c>
      <c r="K201" t="s">
        <v>100</v>
      </c>
      <c r="L201" t="s">
        <v>100</v>
      </c>
    </row>
    <row r="202" spans="2:12" x14ac:dyDescent="0.2">
      <c r="B202" t="s">
        <v>516</v>
      </c>
      <c r="C202" t="s">
        <v>930</v>
      </c>
      <c r="D202" t="s">
        <v>2016</v>
      </c>
      <c r="E202" t="s">
        <v>2016</v>
      </c>
      <c r="F202" t="s">
        <v>100</v>
      </c>
      <c r="G202" t="s">
        <v>100</v>
      </c>
      <c r="H202" t="s">
        <v>100</v>
      </c>
      <c r="I202" t="s">
        <v>100</v>
      </c>
      <c r="J202" t="s">
        <v>100</v>
      </c>
      <c r="K202" t="s">
        <v>100</v>
      </c>
      <c r="L202" t="s">
        <v>100</v>
      </c>
    </row>
    <row r="203" spans="2:12" x14ac:dyDescent="0.2">
      <c r="B203" t="s">
        <v>516</v>
      </c>
      <c r="C203" t="s">
        <v>932</v>
      </c>
      <c r="D203" t="s">
        <v>2016</v>
      </c>
      <c r="E203" t="s">
        <v>2016</v>
      </c>
      <c r="F203" t="s">
        <v>100</v>
      </c>
      <c r="G203" t="s">
        <v>100</v>
      </c>
      <c r="H203" t="s">
        <v>100</v>
      </c>
      <c r="I203" t="s">
        <v>100</v>
      </c>
      <c r="J203" t="s">
        <v>100</v>
      </c>
      <c r="K203" t="s">
        <v>100</v>
      </c>
      <c r="L203" t="s">
        <v>100</v>
      </c>
    </row>
    <row r="204" spans="2:12" x14ac:dyDescent="0.2">
      <c r="B204" t="s">
        <v>516</v>
      </c>
      <c r="C204" t="s">
        <v>926</v>
      </c>
      <c r="D204" t="s">
        <v>2016</v>
      </c>
      <c r="E204" t="s">
        <v>2016</v>
      </c>
      <c r="F204" t="s">
        <v>100</v>
      </c>
      <c r="G204" t="s">
        <v>100</v>
      </c>
      <c r="H204" t="s">
        <v>100</v>
      </c>
      <c r="I204" t="s">
        <v>100</v>
      </c>
      <c r="J204" t="s">
        <v>100</v>
      </c>
      <c r="K204" t="s">
        <v>100</v>
      </c>
      <c r="L204" t="s">
        <v>100</v>
      </c>
    </row>
    <row r="205" spans="2:12" x14ac:dyDescent="0.2">
      <c r="B205" t="s">
        <v>516</v>
      </c>
      <c r="C205" t="s">
        <v>2037</v>
      </c>
      <c r="D205" t="s">
        <v>2016</v>
      </c>
      <c r="E205" t="s">
        <v>2016</v>
      </c>
      <c r="F205" t="s">
        <v>100</v>
      </c>
      <c r="G205" t="s">
        <v>100</v>
      </c>
      <c r="H205" t="s">
        <v>100</v>
      </c>
      <c r="I205" t="s">
        <v>100</v>
      </c>
      <c r="J205" t="s">
        <v>100</v>
      </c>
      <c r="K205" t="s">
        <v>100</v>
      </c>
      <c r="L205" t="s">
        <v>100</v>
      </c>
    </row>
    <row r="206" spans="2:12" x14ac:dyDescent="0.2">
      <c r="B206" t="s">
        <v>531</v>
      </c>
      <c r="C206" t="s">
        <v>955</v>
      </c>
      <c r="D206" t="s">
        <v>2016</v>
      </c>
      <c r="E206" t="s">
        <v>2016</v>
      </c>
      <c r="F206" t="s">
        <v>100</v>
      </c>
      <c r="G206" t="s">
        <v>100</v>
      </c>
      <c r="H206" t="s">
        <v>100</v>
      </c>
      <c r="I206" t="s">
        <v>100</v>
      </c>
      <c r="J206" t="s">
        <v>100</v>
      </c>
      <c r="K206" t="s">
        <v>100</v>
      </c>
      <c r="L206" t="s">
        <v>100</v>
      </c>
    </row>
    <row r="207" spans="2:12" x14ac:dyDescent="0.2">
      <c r="B207" t="s">
        <v>541</v>
      </c>
      <c r="C207" t="s">
        <v>964</v>
      </c>
      <c r="D207" t="s">
        <v>2016</v>
      </c>
      <c r="E207" t="s">
        <v>2016</v>
      </c>
      <c r="F207" t="s">
        <v>100</v>
      </c>
      <c r="G207" t="s">
        <v>100</v>
      </c>
      <c r="H207" t="s">
        <v>100</v>
      </c>
      <c r="I207" t="s">
        <v>100</v>
      </c>
      <c r="J207" t="s">
        <v>100</v>
      </c>
      <c r="K207" t="s">
        <v>100</v>
      </c>
      <c r="L207" t="s">
        <v>100</v>
      </c>
    </row>
    <row r="208" spans="2:12" x14ac:dyDescent="0.2">
      <c r="B208" t="s">
        <v>551</v>
      </c>
      <c r="C208" t="s">
        <v>974</v>
      </c>
      <c r="D208" t="s">
        <v>2016</v>
      </c>
      <c r="E208" t="s">
        <v>2016</v>
      </c>
      <c r="F208" t="s">
        <v>100</v>
      </c>
      <c r="G208" t="s">
        <v>100</v>
      </c>
      <c r="H208" t="s">
        <v>100</v>
      </c>
      <c r="I208" t="s">
        <v>100</v>
      </c>
      <c r="J208" t="s">
        <v>100</v>
      </c>
      <c r="K208" t="s">
        <v>100</v>
      </c>
      <c r="L208" t="s">
        <v>100</v>
      </c>
    </row>
    <row r="209" spans="2:12" x14ac:dyDescent="0.2">
      <c r="B209" t="s">
        <v>561</v>
      </c>
      <c r="C209" t="s">
        <v>985</v>
      </c>
      <c r="D209" t="s">
        <v>2016</v>
      </c>
      <c r="E209" t="s">
        <v>2016</v>
      </c>
      <c r="F209" t="s">
        <v>100</v>
      </c>
      <c r="G209" t="s">
        <v>100</v>
      </c>
      <c r="H209" t="s">
        <v>100</v>
      </c>
      <c r="I209" t="s">
        <v>100</v>
      </c>
      <c r="J209" t="s">
        <v>100</v>
      </c>
      <c r="K209" t="s">
        <v>100</v>
      </c>
      <c r="L209" t="s">
        <v>100</v>
      </c>
    </row>
    <row r="210" spans="2:12" x14ac:dyDescent="0.2">
      <c r="B210" t="s">
        <v>493</v>
      </c>
      <c r="C210" t="s">
        <v>993</v>
      </c>
      <c r="D210" t="s">
        <v>2016</v>
      </c>
      <c r="E210" t="s">
        <v>2016</v>
      </c>
      <c r="F210" t="s">
        <v>100</v>
      </c>
      <c r="G210" t="s">
        <v>100</v>
      </c>
      <c r="H210" t="s">
        <v>100</v>
      </c>
      <c r="I210" t="s">
        <v>100</v>
      </c>
      <c r="J210" t="s">
        <v>100</v>
      </c>
      <c r="K210" t="s">
        <v>100</v>
      </c>
      <c r="L210" t="s">
        <v>100</v>
      </c>
    </row>
    <row r="211" spans="2:12" x14ac:dyDescent="0.2">
      <c r="B211" t="s">
        <v>2038</v>
      </c>
      <c r="C211" t="s">
        <v>2039</v>
      </c>
      <c r="D211" t="s">
        <v>2016</v>
      </c>
      <c r="E211" t="s">
        <v>2016</v>
      </c>
      <c r="F211" t="s">
        <v>100</v>
      </c>
      <c r="G211" t="s">
        <v>100</v>
      </c>
      <c r="H211" t="s">
        <v>100</v>
      </c>
      <c r="I211" t="s">
        <v>100</v>
      </c>
      <c r="J211" t="s">
        <v>100</v>
      </c>
      <c r="K211" t="s">
        <v>100</v>
      </c>
      <c r="L211" t="s">
        <v>100</v>
      </c>
    </row>
    <row r="212" spans="2:12" x14ac:dyDescent="0.2">
      <c r="B212" t="s">
        <v>2040</v>
      </c>
      <c r="C212" t="s">
        <v>1635</v>
      </c>
      <c r="D212" t="s">
        <v>2016</v>
      </c>
      <c r="E212" t="s">
        <v>2016</v>
      </c>
      <c r="F212" t="s">
        <v>100</v>
      </c>
      <c r="G212" t="s">
        <v>100</v>
      </c>
      <c r="H212" t="s">
        <v>100</v>
      </c>
      <c r="I212" t="s">
        <v>100</v>
      </c>
      <c r="J212" t="s">
        <v>100</v>
      </c>
      <c r="K212" t="s">
        <v>100</v>
      </c>
      <c r="L212" t="s">
        <v>100</v>
      </c>
    </row>
    <row r="213" spans="2:12" x14ac:dyDescent="0.2">
      <c r="B213" t="s">
        <v>2041</v>
      </c>
      <c r="C213" t="s">
        <v>1641</v>
      </c>
      <c r="D213" t="s">
        <v>2016</v>
      </c>
      <c r="E213" t="s">
        <v>2016</v>
      </c>
      <c r="F213" t="s">
        <v>100</v>
      </c>
      <c r="G213" t="s">
        <v>100</v>
      </c>
      <c r="H213" t="s">
        <v>100</v>
      </c>
      <c r="I213" t="s">
        <v>100</v>
      </c>
      <c r="J213" t="s">
        <v>100</v>
      </c>
      <c r="K213" t="s">
        <v>100</v>
      </c>
      <c r="L213" t="s">
        <v>100</v>
      </c>
    </row>
    <row r="214" spans="2:12" x14ac:dyDescent="0.2">
      <c r="B214" t="s">
        <v>1151</v>
      </c>
      <c r="C214" t="s">
        <v>1156</v>
      </c>
      <c r="D214" t="s">
        <v>2016</v>
      </c>
      <c r="E214" t="s">
        <v>2016</v>
      </c>
      <c r="F214" t="s">
        <v>100</v>
      </c>
      <c r="G214" t="s">
        <v>100</v>
      </c>
      <c r="H214" t="s">
        <v>100</v>
      </c>
      <c r="I214" t="s">
        <v>100</v>
      </c>
      <c r="J214" t="s">
        <v>100</v>
      </c>
      <c r="K214" t="s">
        <v>100</v>
      </c>
      <c r="L214" t="s">
        <v>100</v>
      </c>
    </row>
    <row r="215" spans="2:12" x14ac:dyDescent="0.2">
      <c r="B215" t="s">
        <v>1151</v>
      </c>
      <c r="C215" t="s">
        <v>1152</v>
      </c>
      <c r="D215" t="s">
        <v>2016</v>
      </c>
      <c r="E215" t="s">
        <v>2016</v>
      </c>
      <c r="F215" t="s">
        <v>100</v>
      </c>
      <c r="G215" t="s">
        <v>100</v>
      </c>
      <c r="H215" t="s">
        <v>100</v>
      </c>
      <c r="I215" t="s">
        <v>100</v>
      </c>
      <c r="J215" t="s">
        <v>100</v>
      </c>
      <c r="K215" t="s">
        <v>100</v>
      </c>
      <c r="L215" t="s">
        <v>100</v>
      </c>
    </row>
    <row r="216" spans="2:12" x14ac:dyDescent="0.2">
      <c r="B216" t="s">
        <v>1151</v>
      </c>
      <c r="C216" t="s">
        <v>1154</v>
      </c>
      <c r="D216" t="s">
        <v>2016</v>
      </c>
      <c r="E216" t="s">
        <v>2016</v>
      </c>
      <c r="F216" t="s">
        <v>100</v>
      </c>
      <c r="G216" t="s">
        <v>100</v>
      </c>
      <c r="H216" t="s">
        <v>100</v>
      </c>
      <c r="I216" t="s">
        <v>100</v>
      </c>
      <c r="J216" t="s">
        <v>100</v>
      </c>
      <c r="K216" t="s">
        <v>100</v>
      </c>
      <c r="L216" t="s">
        <v>100</v>
      </c>
    </row>
    <row r="217" spans="2:12" x14ac:dyDescent="0.2">
      <c r="B217" t="s">
        <v>1161</v>
      </c>
      <c r="C217" t="s">
        <v>1164</v>
      </c>
      <c r="D217" t="s">
        <v>2016</v>
      </c>
      <c r="E217" t="s">
        <v>2016</v>
      </c>
      <c r="F217" t="s">
        <v>100</v>
      </c>
      <c r="G217" t="s">
        <v>100</v>
      </c>
      <c r="H217" t="s">
        <v>100</v>
      </c>
      <c r="I217" t="s">
        <v>100</v>
      </c>
      <c r="J217" t="s">
        <v>100</v>
      </c>
      <c r="K217" t="s">
        <v>100</v>
      </c>
      <c r="L217" t="s">
        <v>100</v>
      </c>
    </row>
    <row r="218" spans="2:12" x14ac:dyDescent="0.2">
      <c r="B218" t="s">
        <v>1161</v>
      </c>
      <c r="C218" t="s">
        <v>1166</v>
      </c>
      <c r="D218" t="s">
        <v>2016</v>
      </c>
      <c r="E218" t="s">
        <v>2016</v>
      </c>
      <c r="F218" t="s">
        <v>100</v>
      </c>
      <c r="G218" t="s">
        <v>100</v>
      </c>
      <c r="H218" t="s">
        <v>100</v>
      </c>
      <c r="I218" t="s">
        <v>100</v>
      </c>
      <c r="J218" t="s">
        <v>100</v>
      </c>
      <c r="K218" t="s">
        <v>100</v>
      </c>
      <c r="L218" t="s">
        <v>100</v>
      </c>
    </row>
    <row r="219" spans="2:12" x14ac:dyDescent="0.2">
      <c r="B219" t="s">
        <v>1161</v>
      </c>
      <c r="C219" t="s">
        <v>1162</v>
      </c>
      <c r="D219" t="s">
        <v>2016</v>
      </c>
      <c r="E219" t="s">
        <v>2016</v>
      </c>
      <c r="F219" t="s">
        <v>100</v>
      </c>
      <c r="G219" t="s">
        <v>100</v>
      </c>
      <c r="H219" t="s">
        <v>100</v>
      </c>
      <c r="I219" t="s">
        <v>100</v>
      </c>
      <c r="J219" t="s">
        <v>100</v>
      </c>
      <c r="K219" t="s">
        <v>100</v>
      </c>
      <c r="L219" t="s">
        <v>100</v>
      </c>
    </row>
    <row r="220" spans="2:12" x14ac:dyDescent="0.2">
      <c r="B220" t="s">
        <v>1234</v>
      </c>
      <c r="C220" t="s">
        <v>1243</v>
      </c>
      <c r="D220" t="s">
        <v>2016</v>
      </c>
      <c r="E220" t="s">
        <v>2016</v>
      </c>
      <c r="F220" t="s">
        <v>100</v>
      </c>
      <c r="G220" t="s">
        <v>100</v>
      </c>
      <c r="H220" t="s">
        <v>100</v>
      </c>
      <c r="I220" t="s">
        <v>100</v>
      </c>
      <c r="J220" t="s">
        <v>100</v>
      </c>
      <c r="K220" t="s">
        <v>100</v>
      </c>
      <c r="L220" t="s">
        <v>100</v>
      </c>
    </row>
    <row r="221" spans="2:12" x14ac:dyDescent="0.2">
      <c r="B221" t="s">
        <v>1234</v>
      </c>
      <c r="C221" t="s">
        <v>1245</v>
      </c>
      <c r="D221" t="s">
        <v>2016</v>
      </c>
      <c r="E221" t="s">
        <v>2016</v>
      </c>
      <c r="F221" t="s">
        <v>100</v>
      </c>
      <c r="G221" t="s">
        <v>100</v>
      </c>
      <c r="H221" t="s">
        <v>100</v>
      </c>
      <c r="I221" t="s">
        <v>100</v>
      </c>
      <c r="J221" t="s">
        <v>100</v>
      </c>
      <c r="K221" t="s">
        <v>100</v>
      </c>
      <c r="L221" t="s">
        <v>100</v>
      </c>
    </row>
    <row r="222" spans="2:12" x14ac:dyDescent="0.2">
      <c r="B222" t="s">
        <v>1234</v>
      </c>
      <c r="C222" t="s">
        <v>1247</v>
      </c>
      <c r="D222" t="s">
        <v>2016</v>
      </c>
      <c r="E222" t="s">
        <v>2016</v>
      </c>
      <c r="F222" t="s">
        <v>100</v>
      </c>
      <c r="G222" t="s">
        <v>100</v>
      </c>
      <c r="H222" t="s">
        <v>100</v>
      </c>
      <c r="I222" t="s">
        <v>100</v>
      </c>
      <c r="J222" t="s">
        <v>100</v>
      </c>
      <c r="K222" t="s">
        <v>100</v>
      </c>
      <c r="L222" t="s">
        <v>100</v>
      </c>
    </row>
    <row r="223" spans="2:12" x14ac:dyDescent="0.2">
      <c r="B223" t="s">
        <v>1234</v>
      </c>
      <c r="C223" t="s">
        <v>1235</v>
      </c>
      <c r="D223" t="s">
        <v>2016</v>
      </c>
      <c r="E223" t="s">
        <v>2016</v>
      </c>
      <c r="F223" t="s">
        <v>100</v>
      </c>
      <c r="G223" t="s">
        <v>100</v>
      </c>
      <c r="H223" t="s">
        <v>100</v>
      </c>
      <c r="I223" t="s">
        <v>100</v>
      </c>
      <c r="J223" t="s">
        <v>100</v>
      </c>
      <c r="K223" t="s">
        <v>100</v>
      </c>
      <c r="L223" t="s">
        <v>100</v>
      </c>
    </row>
    <row r="224" spans="2:12" x14ac:dyDescent="0.2">
      <c r="B224" t="s">
        <v>1234</v>
      </c>
      <c r="C224" t="s">
        <v>1237</v>
      </c>
      <c r="D224" t="s">
        <v>2016</v>
      </c>
      <c r="E224" t="s">
        <v>2016</v>
      </c>
      <c r="F224" t="s">
        <v>100</v>
      </c>
      <c r="G224" t="s">
        <v>100</v>
      </c>
      <c r="H224" t="s">
        <v>100</v>
      </c>
      <c r="I224" t="s">
        <v>100</v>
      </c>
      <c r="J224" t="s">
        <v>100</v>
      </c>
      <c r="K224" t="s">
        <v>100</v>
      </c>
      <c r="L224" t="s">
        <v>100</v>
      </c>
    </row>
    <row r="225" spans="2:12" x14ac:dyDescent="0.2">
      <c r="B225" t="s">
        <v>1234</v>
      </c>
      <c r="C225" t="s">
        <v>1239</v>
      </c>
      <c r="D225" t="s">
        <v>2016</v>
      </c>
      <c r="E225" t="s">
        <v>2016</v>
      </c>
      <c r="F225" t="s">
        <v>100</v>
      </c>
      <c r="G225" t="s">
        <v>100</v>
      </c>
      <c r="H225" t="s">
        <v>100</v>
      </c>
      <c r="I225" t="s">
        <v>100</v>
      </c>
      <c r="J225" t="s">
        <v>100</v>
      </c>
      <c r="K225" t="s">
        <v>100</v>
      </c>
      <c r="L225" t="s">
        <v>100</v>
      </c>
    </row>
    <row r="226" spans="2:12" x14ac:dyDescent="0.2">
      <c r="B226" t="s">
        <v>1234</v>
      </c>
      <c r="C226" t="s">
        <v>1241</v>
      </c>
      <c r="D226" t="s">
        <v>2016</v>
      </c>
      <c r="E226" t="s">
        <v>2016</v>
      </c>
      <c r="F226" t="s">
        <v>100</v>
      </c>
      <c r="G226" t="s">
        <v>100</v>
      </c>
      <c r="H226" t="s">
        <v>100</v>
      </c>
      <c r="I226" t="s">
        <v>100</v>
      </c>
      <c r="J226" t="s">
        <v>100</v>
      </c>
      <c r="K226" t="s">
        <v>100</v>
      </c>
      <c r="L226" t="s">
        <v>100</v>
      </c>
    </row>
    <row r="227" spans="2:12" x14ac:dyDescent="0.2">
      <c r="B227" t="s">
        <v>1360</v>
      </c>
      <c r="C227" t="s">
        <v>1361</v>
      </c>
      <c r="D227" t="s">
        <v>2016</v>
      </c>
      <c r="E227" t="s">
        <v>2016</v>
      </c>
      <c r="F227" t="s">
        <v>100</v>
      </c>
      <c r="G227" t="s">
        <v>100</v>
      </c>
      <c r="H227" t="s">
        <v>100</v>
      </c>
      <c r="I227" t="s">
        <v>100</v>
      </c>
      <c r="J227" t="s">
        <v>100</v>
      </c>
      <c r="K227" t="s">
        <v>100</v>
      </c>
      <c r="L227" t="s">
        <v>100</v>
      </c>
    </row>
    <row r="228" spans="2:12" x14ac:dyDescent="0.2">
      <c r="B228" t="s">
        <v>1363</v>
      </c>
      <c r="C228" t="s">
        <v>1364</v>
      </c>
      <c r="D228" t="s">
        <v>2016</v>
      </c>
      <c r="E228" t="s">
        <v>2016</v>
      </c>
      <c r="F228" t="s">
        <v>100</v>
      </c>
      <c r="G228" t="s">
        <v>100</v>
      </c>
      <c r="H228" t="s">
        <v>100</v>
      </c>
      <c r="I228" t="s">
        <v>100</v>
      </c>
      <c r="J228" t="s">
        <v>100</v>
      </c>
      <c r="K228" t="s">
        <v>100</v>
      </c>
      <c r="L228" t="s">
        <v>100</v>
      </c>
    </row>
    <row r="229" spans="2:12" x14ac:dyDescent="0.2">
      <c r="B229" t="s">
        <v>2042</v>
      </c>
      <c r="C229" t="s">
        <v>2043</v>
      </c>
      <c r="D229" t="s">
        <v>2016</v>
      </c>
      <c r="E229" t="s">
        <v>2016</v>
      </c>
      <c r="F229" t="s">
        <v>100</v>
      </c>
      <c r="G229" t="s">
        <v>100</v>
      </c>
      <c r="H229" t="s">
        <v>100</v>
      </c>
      <c r="I229" t="s">
        <v>100</v>
      </c>
      <c r="J229" t="s">
        <v>100</v>
      </c>
      <c r="K229" t="s">
        <v>100</v>
      </c>
      <c r="L229" t="s">
        <v>100</v>
      </c>
    </row>
    <row r="230" spans="2:12" x14ac:dyDescent="0.2">
      <c r="B230" t="s">
        <v>2044</v>
      </c>
      <c r="C230" t="s">
        <v>2045</v>
      </c>
      <c r="D230" t="s">
        <v>2016</v>
      </c>
      <c r="E230" t="s">
        <v>2016</v>
      </c>
      <c r="F230" t="s">
        <v>100</v>
      </c>
      <c r="G230" t="s">
        <v>100</v>
      </c>
      <c r="H230" t="s">
        <v>100</v>
      </c>
      <c r="I230" t="s">
        <v>100</v>
      </c>
      <c r="J230" t="s">
        <v>100</v>
      </c>
      <c r="K230" t="s">
        <v>100</v>
      </c>
      <c r="L230" t="s">
        <v>100</v>
      </c>
    </row>
    <row r="231" spans="2:12" x14ac:dyDescent="0.2">
      <c r="B231" t="s">
        <v>2046</v>
      </c>
      <c r="C231" t="s">
        <v>2047</v>
      </c>
      <c r="D231" t="s">
        <v>2016</v>
      </c>
      <c r="E231" t="s">
        <v>2016</v>
      </c>
      <c r="F231" t="s">
        <v>100</v>
      </c>
      <c r="G231" t="s">
        <v>100</v>
      </c>
      <c r="H231" t="s">
        <v>100</v>
      </c>
      <c r="I231" t="s">
        <v>100</v>
      </c>
      <c r="J231" t="s">
        <v>100</v>
      </c>
      <c r="K231" t="s">
        <v>100</v>
      </c>
      <c r="L231" t="s">
        <v>100</v>
      </c>
    </row>
    <row r="232" spans="2:12" x14ac:dyDescent="0.2">
      <c r="B232" t="s">
        <v>1451</v>
      </c>
      <c r="C232" t="s">
        <v>2048</v>
      </c>
      <c r="D232" t="s">
        <v>2016</v>
      </c>
      <c r="E232" t="s">
        <v>2016</v>
      </c>
      <c r="F232" t="s">
        <v>100</v>
      </c>
      <c r="G232" t="s">
        <v>100</v>
      </c>
      <c r="H232" t="s">
        <v>100</v>
      </c>
      <c r="I232" t="s">
        <v>100</v>
      </c>
      <c r="J232" t="s">
        <v>100</v>
      </c>
      <c r="K232" t="s">
        <v>100</v>
      </c>
      <c r="L232" t="s">
        <v>100</v>
      </c>
    </row>
    <row r="233" spans="2:12" x14ac:dyDescent="0.2">
      <c r="B233" t="s">
        <v>1473</v>
      </c>
      <c r="C233" t="s">
        <v>1474</v>
      </c>
      <c r="D233" t="s">
        <v>2016</v>
      </c>
      <c r="E233" t="s">
        <v>2016</v>
      </c>
      <c r="F233" t="s">
        <v>100</v>
      </c>
      <c r="G233" t="s">
        <v>100</v>
      </c>
      <c r="H233" t="s">
        <v>100</v>
      </c>
      <c r="I233" t="s">
        <v>100</v>
      </c>
      <c r="J233" t="s">
        <v>100</v>
      </c>
      <c r="K233" t="s">
        <v>100</v>
      </c>
      <c r="L233" t="s">
        <v>100</v>
      </c>
    </row>
    <row r="234" spans="2:12" x14ac:dyDescent="0.2">
      <c r="B234" t="s">
        <v>2049</v>
      </c>
      <c r="C234" t="s">
        <v>2050</v>
      </c>
      <c r="D234" t="s">
        <v>2016</v>
      </c>
      <c r="E234" t="s">
        <v>2016</v>
      </c>
      <c r="F234" t="s">
        <v>100</v>
      </c>
      <c r="G234" t="s">
        <v>100</v>
      </c>
      <c r="H234" t="s">
        <v>100</v>
      </c>
      <c r="I234" t="s">
        <v>100</v>
      </c>
      <c r="J234" t="s">
        <v>100</v>
      </c>
      <c r="K234" t="s">
        <v>100</v>
      </c>
      <c r="L234" t="s">
        <v>100</v>
      </c>
    </row>
    <row r="235" spans="2:12" x14ac:dyDescent="0.2">
      <c r="B235" t="s">
        <v>2051</v>
      </c>
      <c r="C235" t="s">
        <v>2052</v>
      </c>
      <c r="D235" t="s">
        <v>2016</v>
      </c>
      <c r="E235" t="s">
        <v>2016</v>
      </c>
      <c r="F235" t="s">
        <v>100</v>
      </c>
      <c r="G235" t="s">
        <v>100</v>
      </c>
      <c r="H235" t="s">
        <v>100</v>
      </c>
      <c r="I235" t="s">
        <v>100</v>
      </c>
      <c r="J235" t="s">
        <v>100</v>
      </c>
      <c r="K235" t="s">
        <v>100</v>
      </c>
      <c r="L235" t="s">
        <v>100</v>
      </c>
    </row>
    <row r="236" spans="2:12" x14ac:dyDescent="0.2">
      <c r="B236" t="s">
        <v>2053</v>
      </c>
      <c r="C236" t="s">
        <v>2054</v>
      </c>
      <c r="D236" t="s">
        <v>2016</v>
      </c>
      <c r="E236" t="s">
        <v>2016</v>
      </c>
      <c r="F236" t="s">
        <v>100</v>
      </c>
      <c r="G236" t="s">
        <v>100</v>
      </c>
      <c r="H236" t="s">
        <v>100</v>
      </c>
      <c r="I236" t="s">
        <v>100</v>
      </c>
      <c r="J236" t="s">
        <v>100</v>
      </c>
      <c r="K236" t="s">
        <v>100</v>
      </c>
      <c r="L236" t="s">
        <v>100</v>
      </c>
    </row>
    <row r="237" spans="2:12" x14ac:dyDescent="0.2">
      <c r="B237" t="s">
        <v>1534</v>
      </c>
      <c r="C237" t="s">
        <v>1535</v>
      </c>
      <c r="D237" t="s">
        <v>2016</v>
      </c>
      <c r="E237" t="s">
        <v>2016</v>
      </c>
      <c r="F237" t="s">
        <v>100</v>
      </c>
      <c r="G237" t="s">
        <v>100</v>
      </c>
      <c r="H237" t="s">
        <v>100</v>
      </c>
      <c r="I237" t="s">
        <v>100</v>
      </c>
      <c r="J237" t="s">
        <v>100</v>
      </c>
      <c r="K237" t="s">
        <v>100</v>
      </c>
      <c r="L237" t="s">
        <v>100</v>
      </c>
    </row>
    <row r="238" spans="2:12" x14ac:dyDescent="0.2">
      <c r="B238" t="s">
        <v>2055</v>
      </c>
      <c r="C238" t="s">
        <v>2056</v>
      </c>
      <c r="D238" t="s">
        <v>2016</v>
      </c>
      <c r="E238" t="s">
        <v>2016</v>
      </c>
      <c r="F238" t="s">
        <v>100</v>
      </c>
      <c r="G238" t="s">
        <v>100</v>
      </c>
      <c r="H238" t="s">
        <v>100</v>
      </c>
      <c r="I238" t="s">
        <v>100</v>
      </c>
      <c r="J238" t="s">
        <v>100</v>
      </c>
      <c r="K238" t="s">
        <v>100</v>
      </c>
      <c r="L238" t="s">
        <v>100</v>
      </c>
    </row>
    <row r="239" spans="2:12" x14ac:dyDescent="0.2">
      <c r="B239" t="s">
        <v>2055</v>
      </c>
      <c r="C239" t="s">
        <v>2057</v>
      </c>
      <c r="D239" t="s">
        <v>2016</v>
      </c>
      <c r="E239" t="s">
        <v>2016</v>
      </c>
      <c r="F239" t="s">
        <v>100</v>
      </c>
      <c r="G239" t="s">
        <v>100</v>
      </c>
      <c r="H239" t="s">
        <v>100</v>
      </c>
      <c r="I239" t="s">
        <v>100</v>
      </c>
      <c r="J239" t="s">
        <v>100</v>
      </c>
      <c r="K239" t="s">
        <v>100</v>
      </c>
      <c r="L239" t="s">
        <v>100</v>
      </c>
    </row>
    <row r="240" spans="2:12" x14ac:dyDescent="0.2">
      <c r="B240" t="s">
        <v>2058</v>
      </c>
      <c r="C240" t="s">
        <v>2059</v>
      </c>
      <c r="D240" t="s">
        <v>2016</v>
      </c>
      <c r="E240" t="s">
        <v>2016</v>
      </c>
      <c r="F240" t="s">
        <v>100</v>
      </c>
      <c r="G240" t="s">
        <v>100</v>
      </c>
      <c r="H240" t="s">
        <v>100</v>
      </c>
      <c r="I240" t="s">
        <v>100</v>
      </c>
      <c r="J240" t="s">
        <v>100</v>
      </c>
      <c r="K240" t="s">
        <v>100</v>
      </c>
      <c r="L240" t="s">
        <v>100</v>
      </c>
    </row>
    <row r="241" spans="1:12" x14ac:dyDescent="0.2">
      <c r="B241" t="s">
        <v>2060</v>
      </c>
      <c r="C241" t="s">
        <v>2061</v>
      </c>
      <c r="D241" t="s">
        <v>2016</v>
      </c>
      <c r="E241" t="s">
        <v>2016</v>
      </c>
      <c r="F241" t="s">
        <v>100</v>
      </c>
      <c r="G241" t="s">
        <v>100</v>
      </c>
      <c r="H241" t="s">
        <v>100</v>
      </c>
      <c r="I241" t="s">
        <v>100</v>
      </c>
      <c r="J241" t="s">
        <v>100</v>
      </c>
      <c r="K241" t="s">
        <v>100</v>
      </c>
      <c r="L241" t="s">
        <v>100</v>
      </c>
    </row>
    <row r="242" spans="1:12" x14ac:dyDescent="0.2">
      <c r="B242" t="s">
        <v>2060</v>
      </c>
      <c r="C242" t="s">
        <v>2062</v>
      </c>
      <c r="D242" t="s">
        <v>2016</v>
      </c>
      <c r="E242" t="s">
        <v>2016</v>
      </c>
      <c r="F242" t="s">
        <v>100</v>
      </c>
      <c r="G242" t="s">
        <v>100</v>
      </c>
      <c r="H242" t="s">
        <v>100</v>
      </c>
      <c r="I242" t="s">
        <v>100</v>
      </c>
      <c r="J242" t="s">
        <v>100</v>
      </c>
      <c r="K242" t="s">
        <v>100</v>
      </c>
      <c r="L242" t="s">
        <v>100</v>
      </c>
    </row>
    <row r="246" spans="1:12" ht="20" x14ac:dyDescent="0.2">
      <c r="A246" s="106"/>
      <c r="B246" s="106" t="s">
        <v>2005</v>
      </c>
      <c r="C246" s="106" t="s">
        <v>2006</v>
      </c>
    </row>
    <row r="247" spans="1:12" x14ac:dyDescent="0.2">
      <c r="B247" t="s">
        <v>887</v>
      </c>
      <c r="C247" t="s">
        <v>888</v>
      </c>
    </row>
    <row r="248" spans="1:12" ht="20" customHeight="1" x14ac:dyDescent="0.2">
      <c r="A248" s="181" t="s">
        <v>2007</v>
      </c>
      <c r="B248" s="181"/>
      <c r="C248" s="181"/>
    </row>
    <row r="249" spans="1:12" ht="20" customHeight="1" x14ac:dyDescent="0.2">
      <c r="A249" s="107"/>
      <c r="B249" s="107" t="s">
        <v>2008</v>
      </c>
      <c r="C249" s="107" t="s">
        <v>2009</v>
      </c>
      <c r="D249" s="107" t="s">
        <v>112</v>
      </c>
      <c r="E249" s="107" t="s">
        <v>113</v>
      </c>
      <c r="F249" s="107" t="s">
        <v>114</v>
      </c>
      <c r="G249" s="107" t="s">
        <v>2010</v>
      </c>
      <c r="H249" s="107" t="s">
        <v>2011</v>
      </c>
      <c r="I249" s="107" t="s">
        <v>133</v>
      </c>
      <c r="J249" s="107" t="s">
        <v>134</v>
      </c>
      <c r="K249" s="107" t="s">
        <v>117</v>
      </c>
      <c r="L249" s="107" t="s">
        <v>135</v>
      </c>
    </row>
    <row r="250" spans="1:12" x14ac:dyDescent="0.2">
      <c r="B250" t="s">
        <v>2060</v>
      </c>
      <c r="C250" t="s">
        <v>2062</v>
      </c>
      <c r="D250" t="s">
        <v>2016</v>
      </c>
      <c r="E250" t="s">
        <v>2016</v>
      </c>
      <c r="F250" t="s">
        <v>100</v>
      </c>
      <c r="G250" t="s">
        <v>100</v>
      </c>
      <c r="H250" t="s">
        <v>100</v>
      </c>
      <c r="I250" t="s">
        <v>100</v>
      </c>
      <c r="J250" t="s">
        <v>100</v>
      </c>
      <c r="K250" t="s">
        <v>100</v>
      </c>
      <c r="L250" t="s">
        <v>100</v>
      </c>
    </row>
    <row r="252" spans="1:12" ht="20" customHeight="1" x14ac:dyDescent="0.2">
      <c r="A252" s="181" t="s">
        <v>2012</v>
      </c>
      <c r="B252" s="181"/>
      <c r="C252" s="181"/>
    </row>
    <row r="253" spans="1:12" ht="20" customHeight="1" x14ac:dyDescent="0.2">
      <c r="A253" s="107"/>
      <c r="B253" s="107" t="s">
        <v>2008</v>
      </c>
      <c r="C253" s="107" t="s">
        <v>2009</v>
      </c>
      <c r="D253" s="107" t="s">
        <v>2013</v>
      </c>
      <c r="E253" s="107" t="s">
        <v>2014</v>
      </c>
      <c r="F253" s="107" t="s">
        <v>114</v>
      </c>
      <c r="G253" s="107" t="s">
        <v>2010</v>
      </c>
      <c r="H253" s="107" t="s">
        <v>2011</v>
      </c>
      <c r="I253" s="107" t="s">
        <v>133</v>
      </c>
      <c r="J253" s="107" t="s">
        <v>134</v>
      </c>
      <c r="K253" s="107" t="s">
        <v>117</v>
      </c>
      <c r="L253" s="107" t="s">
        <v>135</v>
      </c>
    </row>
    <row r="254" spans="1:12" x14ac:dyDescent="0.2">
      <c r="B254" t="s">
        <v>899</v>
      </c>
      <c r="C254" t="s">
        <v>2063</v>
      </c>
      <c r="D254" t="s">
        <v>2016</v>
      </c>
      <c r="E254" t="s">
        <v>2016</v>
      </c>
      <c r="F254" t="s">
        <v>100</v>
      </c>
      <c r="G254" t="s">
        <v>2016</v>
      </c>
      <c r="H254" t="s">
        <v>100</v>
      </c>
      <c r="I254" t="s">
        <v>100</v>
      </c>
      <c r="J254" t="s">
        <v>100</v>
      </c>
      <c r="K254" t="s">
        <v>100</v>
      </c>
      <c r="L254" t="s">
        <v>100</v>
      </c>
    </row>
    <row r="258" spans="1:12" ht="20" x14ac:dyDescent="0.2">
      <c r="A258" s="106"/>
      <c r="B258" s="106" t="s">
        <v>2005</v>
      </c>
      <c r="C258" s="106" t="s">
        <v>2006</v>
      </c>
    </row>
    <row r="259" spans="1:12" x14ac:dyDescent="0.2">
      <c r="B259" t="s">
        <v>890</v>
      </c>
      <c r="C259" t="s">
        <v>891</v>
      </c>
    </row>
    <row r="260" spans="1:12" ht="20" customHeight="1" x14ac:dyDescent="0.2">
      <c r="A260" s="181" t="s">
        <v>2007</v>
      </c>
      <c r="B260" s="181"/>
      <c r="C260" s="181"/>
    </row>
    <row r="261" spans="1:12" ht="20" customHeight="1" x14ac:dyDescent="0.2">
      <c r="A261" s="107"/>
      <c r="B261" s="107" t="s">
        <v>2008</v>
      </c>
      <c r="C261" s="107" t="s">
        <v>2009</v>
      </c>
      <c r="D261" s="107" t="s">
        <v>112</v>
      </c>
      <c r="E261" s="107" t="s">
        <v>113</v>
      </c>
      <c r="F261" s="107" t="s">
        <v>114</v>
      </c>
      <c r="G261" s="107" t="s">
        <v>2010</v>
      </c>
      <c r="H261" s="107" t="s">
        <v>2011</v>
      </c>
      <c r="I261" s="107" t="s">
        <v>133</v>
      </c>
      <c r="J261" s="107" t="s">
        <v>134</v>
      </c>
      <c r="K261" s="107" t="s">
        <v>117</v>
      </c>
      <c r="L261" s="107" t="s">
        <v>135</v>
      </c>
    </row>
    <row r="262" spans="1:12" x14ac:dyDescent="0.2">
      <c r="B262" t="s">
        <v>478</v>
      </c>
      <c r="C262" t="s">
        <v>752</v>
      </c>
      <c r="D262" t="s">
        <v>2020</v>
      </c>
    </row>
    <row r="263" spans="1:12" x14ac:dyDescent="0.2">
      <c r="B263" t="s">
        <v>523</v>
      </c>
      <c r="C263" t="s">
        <v>942</v>
      </c>
      <c r="D263" t="s">
        <v>2020</v>
      </c>
    </row>
    <row r="264" spans="1:12" x14ac:dyDescent="0.2">
      <c r="B264" t="s">
        <v>549</v>
      </c>
      <c r="C264" t="s">
        <v>972</v>
      </c>
      <c r="D264" t="s">
        <v>2020</v>
      </c>
    </row>
    <row r="265" spans="1:12" x14ac:dyDescent="0.2">
      <c r="B265" t="s">
        <v>579</v>
      </c>
      <c r="C265" t="s">
        <v>1004</v>
      </c>
      <c r="D265" t="s">
        <v>2020</v>
      </c>
    </row>
    <row r="266" spans="1:12" x14ac:dyDescent="0.2">
      <c r="B266" t="s">
        <v>1013</v>
      </c>
      <c r="C266" t="s">
        <v>1014</v>
      </c>
      <c r="D266" t="s">
        <v>2020</v>
      </c>
    </row>
    <row r="267" spans="1:12" x14ac:dyDescent="0.2">
      <c r="B267" t="s">
        <v>1010</v>
      </c>
      <c r="C267" t="s">
        <v>1011</v>
      </c>
      <c r="D267" t="s">
        <v>2020</v>
      </c>
    </row>
    <row r="268" spans="1:12" x14ac:dyDescent="0.2">
      <c r="B268" t="s">
        <v>438</v>
      </c>
      <c r="C268" t="s">
        <v>1022</v>
      </c>
      <c r="D268" t="s">
        <v>2020</v>
      </c>
    </row>
    <row r="269" spans="1:12" x14ac:dyDescent="0.2">
      <c r="B269" t="s">
        <v>435</v>
      </c>
      <c r="C269" t="s">
        <v>1019</v>
      </c>
      <c r="D269" t="s">
        <v>2020</v>
      </c>
    </row>
    <row r="270" spans="1:12" x14ac:dyDescent="0.2">
      <c r="B270" t="s">
        <v>465</v>
      </c>
      <c r="C270" t="s">
        <v>1044</v>
      </c>
      <c r="D270" t="s">
        <v>2020</v>
      </c>
    </row>
    <row r="271" spans="1:12" x14ac:dyDescent="0.2">
      <c r="B271" t="s">
        <v>609</v>
      </c>
      <c r="C271" t="s">
        <v>1087</v>
      </c>
      <c r="D271" t="s">
        <v>2020</v>
      </c>
    </row>
    <row r="272" spans="1:12" x14ac:dyDescent="0.2">
      <c r="B272" t="s">
        <v>614</v>
      </c>
      <c r="C272" t="s">
        <v>1091</v>
      </c>
      <c r="D272" t="s">
        <v>2020</v>
      </c>
    </row>
    <row r="273" spans="1:12" x14ac:dyDescent="0.2">
      <c r="B273" t="s">
        <v>618</v>
      </c>
      <c r="C273" t="s">
        <v>1095</v>
      </c>
      <c r="D273" t="s">
        <v>2020</v>
      </c>
    </row>
    <row r="274" spans="1:12" x14ac:dyDescent="0.2">
      <c r="B274" t="s">
        <v>622</v>
      </c>
      <c r="C274" t="s">
        <v>1099</v>
      </c>
      <c r="D274" t="s">
        <v>2020</v>
      </c>
    </row>
    <row r="275" spans="1:12" x14ac:dyDescent="0.2">
      <c r="B275" t="s">
        <v>625</v>
      </c>
      <c r="C275" t="s">
        <v>1101</v>
      </c>
      <c r="D275" t="s">
        <v>2020</v>
      </c>
    </row>
    <row r="276" spans="1:12" x14ac:dyDescent="0.2">
      <c r="B276" t="s">
        <v>1131</v>
      </c>
      <c r="C276" t="s">
        <v>1132</v>
      </c>
      <c r="D276" t="s">
        <v>2020</v>
      </c>
    </row>
    <row r="280" spans="1:12" ht="20" x14ac:dyDescent="0.2">
      <c r="A280" s="106"/>
      <c r="B280" s="106" t="s">
        <v>2005</v>
      </c>
      <c r="C280" s="106" t="s">
        <v>2006</v>
      </c>
    </row>
    <row r="281" spans="1:12" x14ac:dyDescent="0.2">
      <c r="B281" t="s">
        <v>511</v>
      </c>
      <c r="C281" t="s">
        <v>922</v>
      </c>
    </row>
    <row r="282" spans="1:12" ht="20" customHeight="1" x14ac:dyDescent="0.2">
      <c r="A282" s="181" t="s">
        <v>2007</v>
      </c>
      <c r="B282" s="181"/>
      <c r="C282" s="181"/>
    </row>
    <row r="283" spans="1:12" ht="20" customHeight="1" x14ac:dyDescent="0.2">
      <c r="A283" s="107"/>
      <c r="B283" s="107" t="s">
        <v>2008</v>
      </c>
      <c r="C283" s="107" t="s">
        <v>2009</v>
      </c>
      <c r="D283" s="107" t="s">
        <v>112</v>
      </c>
      <c r="E283" s="107" t="s">
        <v>113</v>
      </c>
      <c r="F283" s="107" t="s">
        <v>114</v>
      </c>
      <c r="G283" s="107" t="s">
        <v>2010</v>
      </c>
      <c r="H283" s="107" t="s">
        <v>2011</v>
      </c>
      <c r="I283" s="107" t="s">
        <v>133</v>
      </c>
      <c r="J283" s="107" t="s">
        <v>134</v>
      </c>
      <c r="K283" s="107" t="s">
        <v>117</v>
      </c>
      <c r="L283" s="107" t="s">
        <v>135</v>
      </c>
    </row>
    <row r="284" spans="1:12" x14ac:dyDescent="0.2">
      <c r="B284" t="s">
        <v>1131</v>
      </c>
      <c r="C284" t="s">
        <v>1132</v>
      </c>
      <c r="D284" t="s">
        <v>2020</v>
      </c>
    </row>
    <row r="285" spans="1:12" x14ac:dyDescent="0.2">
      <c r="B285" t="s">
        <v>1131</v>
      </c>
      <c r="C285" t="s">
        <v>1132</v>
      </c>
      <c r="D285" t="s">
        <v>2020</v>
      </c>
    </row>
    <row r="287" spans="1:12" ht="20" customHeight="1" x14ac:dyDescent="0.2">
      <c r="A287" s="181" t="s">
        <v>2012</v>
      </c>
      <c r="B287" s="181"/>
      <c r="C287" s="181"/>
    </row>
    <row r="288" spans="1:12" ht="20" customHeight="1" x14ac:dyDescent="0.2">
      <c r="A288" s="107"/>
      <c r="B288" s="107" t="s">
        <v>2008</v>
      </c>
      <c r="C288" s="107" t="s">
        <v>2009</v>
      </c>
      <c r="D288" s="107" t="s">
        <v>2013</v>
      </c>
      <c r="E288" s="107" t="s">
        <v>2014</v>
      </c>
      <c r="F288" s="107" t="s">
        <v>114</v>
      </c>
      <c r="G288" s="107" t="s">
        <v>2010</v>
      </c>
      <c r="H288" s="107" t="s">
        <v>2011</v>
      </c>
      <c r="I288" s="107" t="s">
        <v>133</v>
      </c>
      <c r="J288" s="107" t="s">
        <v>134</v>
      </c>
      <c r="K288" s="107" t="s">
        <v>117</v>
      </c>
      <c r="L288" s="107" t="s">
        <v>135</v>
      </c>
    </row>
    <row r="289" spans="1:12" x14ac:dyDescent="0.2">
      <c r="B289" t="s">
        <v>911</v>
      </c>
      <c r="C289" t="s">
        <v>2064</v>
      </c>
      <c r="D289" t="s">
        <v>2016</v>
      </c>
      <c r="E289" t="s">
        <v>2016</v>
      </c>
      <c r="F289" t="s">
        <v>100</v>
      </c>
      <c r="G289" t="s">
        <v>100</v>
      </c>
      <c r="H289" t="s">
        <v>100</v>
      </c>
      <c r="I289" t="s">
        <v>100</v>
      </c>
      <c r="J289" t="s">
        <v>100</v>
      </c>
      <c r="K289" t="s">
        <v>100</v>
      </c>
      <c r="L289" t="s">
        <v>100</v>
      </c>
    </row>
    <row r="290" spans="1:12" x14ac:dyDescent="0.2">
      <c r="B290" t="s">
        <v>511</v>
      </c>
      <c r="C290" t="s">
        <v>922</v>
      </c>
      <c r="D290" t="s">
        <v>2016</v>
      </c>
      <c r="E290" t="s">
        <v>2016</v>
      </c>
      <c r="F290" t="s">
        <v>100</v>
      </c>
      <c r="G290" t="s">
        <v>100</v>
      </c>
      <c r="H290" t="s">
        <v>100</v>
      </c>
      <c r="I290" t="s">
        <v>100</v>
      </c>
      <c r="J290" t="s">
        <v>100</v>
      </c>
      <c r="K290" t="s">
        <v>100</v>
      </c>
      <c r="L290" t="s">
        <v>100</v>
      </c>
    </row>
    <row r="294" spans="1:12" ht="20" x14ac:dyDescent="0.2">
      <c r="A294" s="106"/>
      <c r="B294" s="106" t="s">
        <v>2005</v>
      </c>
      <c r="C294" s="106" t="s">
        <v>2006</v>
      </c>
    </row>
    <row r="295" spans="1:12" x14ac:dyDescent="0.2">
      <c r="B295" t="s">
        <v>844</v>
      </c>
      <c r="C295" t="s">
        <v>847</v>
      </c>
    </row>
    <row r="296" spans="1:12" ht="20" customHeight="1" x14ac:dyDescent="0.2">
      <c r="A296" s="181" t="s">
        <v>2007</v>
      </c>
      <c r="B296" s="181"/>
      <c r="C296" s="181"/>
    </row>
    <row r="297" spans="1:12" ht="20" customHeight="1" x14ac:dyDescent="0.2">
      <c r="A297" s="107"/>
      <c r="B297" s="107" t="s">
        <v>2008</v>
      </c>
      <c r="C297" s="107" t="s">
        <v>2009</v>
      </c>
      <c r="D297" s="107" t="s">
        <v>112</v>
      </c>
      <c r="E297" s="107" t="s">
        <v>113</v>
      </c>
      <c r="F297" s="107" t="s">
        <v>114</v>
      </c>
      <c r="G297" s="107" t="s">
        <v>2010</v>
      </c>
      <c r="H297" s="107" t="s">
        <v>2011</v>
      </c>
      <c r="I297" s="107" t="s">
        <v>133</v>
      </c>
      <c r="J297" s="107" t="s">
        <v>134</v>
      </c>
      <c r="K297" s="107" t="s">
        <v>117</v>
      </c>
      <c r="L297" s="107" t="s">
        <v>135</v>
      </c>
    </row>
    <row r="298" spans="1:12" x14ac:dyDescent="0.2">
      <c r="B298" t="s">
        <v>2065</v>
      </c>
      <c r="C298" t="s">
        <v>771</v>
      </c>
      <c r="D298" t="s">
        <v>2020</v>
      </c>
    </row>
    <row r="299" spans="1:12" x14ac:dyDescent="0.2">
      <c r="B299" t="s">
        <v>2066</v>
      </c>
      <c r="C299" t="s">
        <v>777</v>
      </c>
      <c r="D299" t="s">
        <v>2020</v>
      </c>
    </row>
    <row r="300" spans="1:12" x14ac:dyDescent="0.2">
      <c r="B300" t="s">
        <v>2067</v>
      </c>
      <c r="C300" t="s">
        <v>2068</v>
      </c>
      <c r="D300" t="s">
        <v>2020</v>
      </c>
    </row>
    <row r="301" spans="1:12" x14ac:dyDescent="0.2">
      <c r="B301" t="s">
        <v>2067</v>
      </c>
      <c r="C301" t="s">
        <v>2068</v>
      </c>
      <c r="D301" t="s">
        <v>2020</v>
      </c>
    </row>
    <row r="302" spans="1:12" x14ac:dyDescent="0.2">
      <c r="B302" t="s">
        <v>820</v>
      </c>
      <c r="C302" t="s">
        <v>2069</v>
      </c>
      <c r="D302" t="s">
        <v>2020</v>
      </c>
    </row>
    <row r="303" spans="1:12" x14ac:dyDescent="0.2">
      <c r="B303" t="s">
        <v>820</v>
      </c>
      <c r="C303" t="s">
        <v>2070</v>
      </c>
      <c r="D303" t="s">
        <v>2020</v>
      </c>
    </row>
    <row r="304" spans="1:12" x14ac:dyDescent="0.2">
      <c r="B304" t="s">
        <v>826</v>
      </c>
      <c r="C304" t="s">
        <v>828</v>
      </c>
      <c r="D304" t="s">
        <v>2020</v>
      </c>
    </row>
    <row r="305" spans="2:4" x14ac:dyDescent="0.2">
      <c r="B305" t="s">
        <v>826</v>
      </c>
      <c r="C305" t="s">
        <v>831</v>
      </c>
      <c r="D305" t="s">
        <v>2020</v>
      </c>
    </row>
    <row r="306" spans="2:4" x14ac:dyDescent="0.2">
      <c r="B306" t="s">
        <v>844</v>
      </c>
      <c r="C306" t="s">
        <v>845</v>
      </c>
      <c r="D306" t="s">
        <v>2020</v>
      </c>
    </row>
    <row r="307" spans="2:4" x14ac:dyDescent="0.2">
      <c r="B307" t="s">
        <v>844</v>
      </c>
      <c r="C307" t="s">
        <v>847</v>
      </c>
      <c r="D307" t="s">
        <v>2020</v>
      </c>
    </row>
    <row r="308" spans="2:4" x14ac:dyDescent="0.2">
      <c r="B308" t="s">
        <v>893</v>
      </c>
      <c r="C308" t="s">
        <v>897</v>
      </c>
      <c r="D308" t="s">
        <v>2020</v>
      </c>
    </row>
    <row r="309" spans="2:4" x14ac:dyDescent="0.2">
      <c r="B309" t="s">
        <v>893</v>
      </c>
      <c r="C309" t="s">
        <v>894</v>
      </c>
      <c r="D309" t="s">
        <v>2020</v>
      </c>
    </row>
    <row r="310" spans="2:4" x14ac:dyDescent="0.2">
      <c r="B310" t="s">
        <v>893</v>
      </c>
      <c r="C310" t="s">
        <v>894</v>
      </c>
      <c r="D310" t="s">
        <v>2020</v>
      </c>
    </row>
    <row r="311" spans="2:4" x14ac:dyDescent="0.2">
      <c r="B311" t="s">
        <v>893</v>
      </c>
      <c r="C311" t="s">
        <v>894</v>
      </c>
      <c r="D311" t="s">
        <v>2020</v>
      </c>
    </row>
    <row r="312" spans="2:4" x14ac:dyDescent="0.2">
      <c r="B312" t="s">
        <v>893</v>
      </c>
      <c r="C312" t="s">
        <v>894</v>
      </c>
      <c r="D312" t="s">
        <v>2020</v>
      </c>
    </row>
    <row r="313" spans="2:4" x14ac:dyDescent="0.2">
      <c r="B313" t="s">
        <v>893</v>
      </c>
      <c r="C313" t="s">
        <v>894</v>
      </c>
      <c r="D313" t="s">
        <v>2020</v>
      </c>
    </row>
    <row r="314" spans="2:4" x14ac:dyDescent="0.2">
      <c r="B314" t="s">
        <v>893</v>
      </c>
      <c r="C314" t="s">
        <v>894</v>
      </c>
      <c r="D314" t="s">
        <v>2020</v>
      </c>
    </row>
    <row r="315" spans="2:4" x14ac:dyDescent="0.2">
      <c r="B315" t="s">
        <v>893</v>
      </c>
      <c r="C315" t="s">
        <v>894</v>
      </c>
      <c r="D315" t="s">
        <v>2020</v>
      </c>
    </row>
    <row r="316" spans="2:4" x14ac:dyDescent="0.2">
      <c r="B316" t="s">
        <v>577</v>
      </c>
      <c r="C316" t="s">
        <v>1001</v>
      </c>
      <c r="D316" t="s">
        <v>2020</v>
      </c>
    </row>
    <row r="317" spans="2:4" x14ac:dyDescent="0.2">
      <c r="B317" t="s">
        <v>441</v>
      </c>
      <c r="C317" t="s">
        <v>1024</v>
      </c>
      <c r="D317" t="s">
        <v>2020</v>
      </c>
    </row>
    <row r="318" spans="2:4" x14ac:dyDescent="0.2">
      <c r="B318" t="s">
        <v>451</v>
      </c>
      <c r="C318" t="s">
        <v>1030</v>
      </c>
      <c r="D318" t="s">
        <v>2020</v>
      </c>
    </row>
    <row r="319" spans="2:4" x14ac:dyDescent="0.2">
      <c r="B319" t="s">
        <v>455</v>
      </c>
      <c r="C319" t="s">
        <v>1034</v>
      </c>
      <c r="D319" t="s">
        <v>2020</v>
      </c>
    </row>
    <row r="320" spans="2:4" x14ac:dyDescent="0.2">
      <c r="B320" t="s">
        <v>463</v>
      </c>
      <c r="C320" t="s">
        <v>1040</v>
      </c>
      <c r="D320" t="s">
        <v>2020</v>
      </c>
    </row>
    <row r="321" spans="2:4" x14ac:dyDescent="0.2">
      <c r="B321" t="s">
        <v>2071</v>
      </c>
      <c r="C321" t="s">
        <v>2072</v>
      </c>
      <c r="D321" t="s">
        <v>2020</v>
      </c>
    </row>
    <row r="322" spans="2:4" x14ac:dyDescent="0.2">
      <c r="B322" t="s">
        <v>2071</v>
      </c>
      <c r="C322" t="s">
        <v>2073</v>
      </c>
      <c r="D322" t="s">
        <v>2020</v>
      </c>
    </row>
    <row r="323" spans="2:4" x14ac:dyDescent="0.2">
      <c r="B323" t="s">
        <v>2071</v>
      </c>
      <c r="C323" t="s">
        <v>2074</v>
      </c>
      <c r="D323" t="s">
        <v>2020</v>
      </c>
    </row>
    <row r="324" spans="2:4" x14ac:dyDescent="0.2">
      <c r="B324" t="s">
        <v>2071</v>
      </c>
      <c r="C324" t="s">
        <v>2074</v>
      </c>
      <c r="D324" t="s">
        <v>2020</v>
      </c>
    </row>
    <row r="325" spans="2:4" x14ac:dyDescent="0.2">
      <c r="B325" t="s">
        <v>2071</v>
      </c>
      <c r="C325" t="s">
        <v>2074</v>
      </c>
      <c r="D325" t="s">
        <v>2020</v>
      </c>
    </row>
    <row r="326" spans="2:4" x14ac:dyDescent="0.2">
      <c r="B326" t="s">
        <v>2071</v>
      </c>
      <c r="C326" t="s">
        <v>2074</v>
      </c>
      <c r="D326" t="s">
        <v>2020</v>
      </c>
    </row>
    <row r="327" spans="2:4" x14ac:dyDescent="0.2">
      <c r="B327" t="s">
        <v>2071</v>
      </c>
      <c r="C327" t="s">
        <v>2074</v>
      </c>
      <c r="D327" t="s">
        <v>2020</v>
      </c>
    </row>
    <row r="328" spans="2:4" x14ac:dyDescent="0.2">
      <c r="B328" t="s">
        <v>2075</v>
      </c>
      <c r="C328" t="s">
        <v>2076</v>
      </c>
      <c r="D328" t="s">
        <v>2020</v>
      </c>
    </row>
    <row r="329" spans="2:4" x14ac:dyDescent="0.2">
      <c r="B329" t="s">
        <v>1204</v>
      </c>
      <c r="C329" t="s">
        <v>1208</v>
      </c>
      <c r="D329" t="s">
        <v>2020</v>
      </c>
    </row>
    <row r="330" spans="2:4" x14ac:dyDescent="0.2">
      <c r="B330" t="s">
        <v>1204</v>
      </c>
      <c r="C330" t="s">
        <v>1208</v>
      </c>
      <c r="D330" t="s">
        <v>2020</v>
      </c>
    </row>
    <row r="331" spans="2:4" x14ac:dyDescent="0.2">
      <c r="B331" t="s">
        <v>2077</v>
      </c>
      <c r="C331" t="s">
        <v>2078</v>
      </c>
      <c r="D331" t="s">
        <v>2020</v>
      </c>
    </row>
    <row r="332" spans="2:4" x14ac:dyDescent="0.2">
      <c r="B332" t="s">
        <v>2079</v>
      </c>
      <c r="C332" t="s">
        <v>2080</v>
      </c>
      <c r="D332" t="s">
        <v>2020</v>
      </c>
    </row>
    <row r="333" spans="2:4" x14ac:dyDescent="0.2">
      <c r="B333" t="s">
        <v>2079</v>
      </c>
      <c r="C333" t="s">
        <v>2081</v>
      </c>
      <c r="D333" t="s">
        <v>2020</v>
      </c>
    </row>
    <row r="334" spans="2:4" x14ac:dyDescent="0.2">
      <c r="B334" t="s">
        <v>2082</v>
      </c>
      <c r="C334" t="s">
        <v>2083</v>
      </c>
      <c r="D334" t="s">
        <v>2020</v>
      </c>
    </row>
    <row r="335" spans="2:4" x14ac:dyDescent="0.2">
      <c r="B335" t="s">
        <v>2084</v>
      </c>
      <c r="C335" t="s">
        <v>2085</v>
      </c>
      <c r="D335" t="s">
        <v>2020</v>
      </c>
    </row>
    <row r="337" spans="1:12" ht="20" customHeight="1" x14ac:dyDescent="0.2">
      <c r="A337" s="181" t="s">
        <v>2012</v>
      </c>
      <c r="B337" s="181"/>
      <c r="C337" s="181"/>
    </row>
    <row r="338" spans="1:12" ht="20" customHeight="1" x14ac:dyDescent="0.2">
      <c r="A338" s="107"/>
      <c r="B338" s="107" t="s">
        <v>2008</v>
      </c>
      <c r="C338" s="107" t="s">
        <v>2009</v>
      </c>
      <c r="D338" s="107" t="s">
        <v>2013</v>
      </c>
      <c r="E338" s="107" t="s">
        <v>2014</v>
      </c>
      <c r="F338" s="107" t="s">
        <v>114</v>
      </c>
      <c r="G338" s="107" t="s">
        <v>2010</v>
      </c>
      <c r="H338" s="107" t="s">
        <v>2011</v>
      </c>
      <c r="I338" s="107" t="s">
        <v>133</v>
      </c>
      <c r="J338" s="107" t="s">
        <v>134</v>
      </c>
      <c r="K338" s="107" t="s">
        <v>117</v>
      </c>
      <c r="L338" s="107" t="s">
        <v>135</v>
      </c>
    </row>
    <row r="339" spans="1:12" x14ac:dyDescent="0.2">
      <c r="B339" t="s">
        <v>2086</v>
      </c>
      <c r="C339" t="s">
        <v>791</v>
      </c>
      <c r="D339" t="s">
        <v>2016</v>
      </c>
      <c r="E339" t="s">
        <v>2016</v>
      </c>
      <c r="F339" t="s">
        <v>100</v>
      </c>
      <c r="G339" t="s">
        <v>100</v>
      </c>
      <c r="H339" t="s">
        <v>100</v>
      </c>
      <c r="I339" t="s">
        <v>2016</v>
      </c>
      <c r="J339" t="s">
        <v>2016</v>
      </c>
      <c r="K339" t="s">
        <v>2016</v>
      </c>
      <c r="L339" t="s">
        <v>100</v>
      </c>
    </row>
    <row r="340" spans="1:12" x14ac:dyDescent="0.2">
      <c r="B340" t="s">
        <v>543</v>
      </c>
      <c r="C340" t="s">
        <v>966</v>
      </c>
      <c r="D340" t="s">
        <v>2016</v>
      </c>
      <c r="E340" t="s">
        <v>2016</v>
      </c>
      <c r="F340" t="s">
        <v>100</v>
      </c>
      <c r="G340" t="s">
        <v>100</v>
      </c>
      <c r="H340" t="s">
        <v>100</v>
      </c>
      <c r="I340" t="s">
        <v>2016</v>
      </c>
      <c r="J340" t="s">
        <v>2016</v>
      </c>
      <c r="K340" t="s">
        <v>2016</v>
      </c>
      <c r="L340" t="s">
        <v>100</v>
      </c>
    </row>
    <row r="341" spans="1:12" x14ac:dyDescent="0.2">
      <c r="B341" t="s">
        <v>547</v>
      </c>
      <c r="C341" t="s">
        <v>970</v>
      </c>
      <c r="D341" t="s">
        <v>2016</v>
      </c>
      <c r="E341" t="s">
        <v>2016</v>
      </c>
      <c r="F341" t="s">
        <v>100</v>
      </c>
      <c r="G341" t="s">
        <v>100</v>
      </c>
      <c r="H341" t="s">
        <v>100</v>
      </c>
      <c r="I341" t="s">
        <v>2016</v>
      </c>
      <c r="J341" t="s">
        <v>2016</v>
      </c>
      <c r="K341" t="s">
        <v>2016</v>
      </c>
      <c r="L341" t="s">
        <v>100</v>
      </c>
    </row>
    <row r="342" spans="1:12" x14ac:dyDescent="0.2">
      <c r="B342" t="s">
        <v>555</v>
      </c>
      <c r="C342" t="s">
        <v>2018</v>
      </c>
      <c r="D342" t="s">
        <v>2016</v>
      </c>
      <c r="E342" t="s">
        <v>2016</v>
      </c>
      <c r="F342" t="s">
        <v>100</v>
      </c>
      <c r="G342" t="s">
        <v>100</v>
      </c>
      <c r="H342" t="s">
        <v>100</v>
      </c>
      <c r="I342" t="s">
        <v>2016</v>
      </c>
      <c r="J342" t="s">
        <v>2016</v>
      </c>
      <c r="K342" t="s">
        <v>2016</v>
      </c>
      <c r="L342" t="s">
        <v>100</v>
      </c>
    </row>
    <row r="343" spans="1:12" x14ac:dyDescent="0.2">
      <c r="B343" t="s">
        <v>555</v>
      </c>
      <c r="C343" t="s">
        <v>2015</v>
      </c>
      <c r="D343" t="s">
        <v>2016</v>
      </c>
      <c r="E343" t="s">
        <v>2016</v>
      </c>
      <c r="F343" t="s">
        <v>100</v>
      </c>
      <c r="G343" t="s">
        <v>100</v>
      </c>
      <c r="H343" t="s">
        <v>100</v>
      </c>
      <c r="I343" t="s">
        <v>2016</v>
      </c>
      <c r="J343" t="s">
        <v>2016</v>
      </c>
      <c r="K343" t="s">
        <v>2016</v>
      </c>
      <c r="L343" t="s">
        <v>100</v>
      </c>
    </row>
    <row r="344" spans="1:12" x14ac:dyDescent="0.2">
      <c r="B344" t="s">
        <v>563</v>
      </c>
      <c r="C344" t="s">
        <v>2019</v>
      </c>
      <c r="D344" t="s">
        <v>2016</v>
      </c>
      <c r="E344" t="s">
        <v>2016</v>
      </c>
      <c r="F344" t="s">
        <v>100</v>
      </c>
      <c r="G344" t="s">
        <v>100</v>
      </c>
      <c r="H344" t="s">
        <v>100</v>
      </c>
      <c r="I344" t="s">
        <v>2016</v>
      </c>
      <c r="J344" t="s">
        <v>2016</v>
      </c>
      <c r="K344" t="s">
        <v>2016</v>
      </c>
      <c r="L344" t="s">
        <v>100</v>
      </c>
    </row>
    <row r="345" spans="1:12" x14ac:dyDescent="0.2">
      <c r="B345" t="s">
        <v>563</v>
      </c>
      <c r="C345" t="s">
        <v>2017</v>
      </c>
      <c r="D345" t="s">
        <v>2016</v>
      </c>
      <c r="E345" t="s">
        <v>2016</v>
      </c>
      <c r="F345" t="s">
        <v>100</v>
      </c>
      <c r="G345" t="s">
        <v>100</v>
      </c>
      <c r="H345" t="s">
        <v>100</v>
      </c>
      <c r="I345" t="s">
        <v>2016</v>
      </c>
      <c r="J345" t="s">
        <v>2016</v>
      </c>
      <c r="K345" t="s">
        <v>2016</v>
      </c>
      <c r="L345" t="s">
        <v>100</v>
      </c>
    </row>
    <row r="346" spans="1:12" x14ac:dyDescent="0.2">
      <c r="B346" t="s">
        <v>2087</v>
      </c>
      <c r="C346" t="s">
        <v>2088</v>
      </c>
      <c r="D346" t="s">
        <v>2016</v>
      </c>
      <c r="E346" t="s">
        <v>2016</v>
      </c>
      <c r="F346" t="s">
        <v>100</v>
      </c>
      <c r="G346" t="s">
        <v>100</v>
      </c>
      <c r="H346" t="s">
        <v>100</v>
      </c>
      <c r="I346" t="s">
        <v>2016</v>
      </c>
      <c r="J346" t="s">
        <v>2016</v>
      </c>
      <c r="K346" t="s">
        <v>2016</v>
      </c>
      <c r="L346" t="s">
        <v>100</v>
      </c>
    </row>
    <row r="347" spans="1:12" x14ac:dyDescent="0.2">
      <c r="B347" t="s">
        <v>2087</v>
      </c>
      <c r="C347" t="s">
        <v>2089</v>
      </c>
      <c r="D347" t="s">
        <v>2016</v>
      </c>
      <c r="E347" t="s">
        <v>2016</v>
      </c>
      <c r="F347" t="s">
        <v>100</v>
      </c>
      <c r="G347" t="s">
        <v>100</v>
      </c>
      <c r="H347" t="s">
        <v>100</v>
      </c>
      <c r="I347" t="s">
        <v>2016</v>
      </c>
      <c r="J347" t="s">
        <v>2016</v>
      </c>
      <c r="K347" t="s">
        <v>2016</v>
      </c>
      <c r="L347" t="s">
        <v>100</v>
      </c>
    </row>
    <row r="348" spans="1:12" x14ac:dyDescent="0.2">
      <c r="B348" t="s">
        <v>2087</v>
      </c>
      <c r="C348" t="s">
        <v>2090</v>
      </c>
      <c r="D348" t="s">
        <v>2016</v>
      </c>
      <c r="E348" t="s">
        <v>2016</v>
      </c>
      <c r="F348" t="s">
        <v>100</v>
      </c>
      <c r="G348" t="s">
        <v>100</v>
      </c>
      <c r="H348" t="s">
        <v>100</v>
      </c>
      <c r="I348" t="s">
        <v>2016</v>
      </c>
      <c r="J348" t="s">
        <v>2016</v>
      </c>
      <c r="K348" t="s">
        <v>2016</v>
      </c>
      <c r="L348" t="s">
        <v>100</v>
      </c>
    </row>
    <row r="349" spans="1:12" x14ac:dyDescent="0.2">
      <c r="B349" t="s">
        <v>2087</v>
      </c>
      <c r="C349" t="s">
        <v>2091</v>
      </c>
      <c r="D349" t="s">
        <v>2016</v>
      </c>
      <c r="E349" t="s">
        <v>2016</v>
      </c>
      <c r="F349" t="s">
        <v>100</v>
      </c>
      <c r="G349" t="s">
        <v>100</v>
      </c>
      <c r="H349" t="s">
        <v>100</v>
      </c>
      <c r="I349" t="s">
        <v>2016</v>
      </c>
      <c r="J349" t="s">
        <v>2016</v>
      </c>
      <c r="K349" t="s">
        <v>2016</v>
      </c>
      <c r="L349" t="s">
        <v>100</v>
      </c>
    </row>
    <row r="350" spans="1:12" x14ac:dyDescent="0.2">
      <c r="B350" t="s">
        <v>2092</v>
      </c>
      <c r="C350" t="s">
        <v>2093</v>
      </c>
      <c r="D350" t="s">
        <v>2016</v>
      </c>
      <c r="E350" t="s">
        <v>2016</v>
      </c>
      <c r="F350" t="s">
        <v>100</v>
      </c>
      <c r="G350" t="s">
        <v>100</v>
      </c>
      <c r="H350" t="s">
        <v>100</v>
      </c>
      <c r="I350" t="s">
        <v>2016</v>
      </c>
      <c r="J350" t="s">
        <v>2016</v>
      </c>
      <c r="K350" t="s">
        <v>2016</v>
      </c>
      <c r="L350" t="s">
        <v>100</v>
      </c>
    </row>
    <row r="354" spans="1:12" ht="20" x14ac:dyDescent="0.2">
      <c r="A354" s="106"/>
      <c r="B354" s="106" t="s">
        <v>2005</v>
      </c>
      <c r="C354" s="106" t="s">
        <v>2006</v>
      </c>
    </row>
    <row r="355" spans="1:12" x14ac:dyDescent="0.2">
      <c r="B355" t="s">
        <v>563</v>
      </c>
      <c r="C355" t="s">
        <v>987</v>
      </c>
    </row>
    <row r="356" spans="1:12" ht="20" customHeight="1" x14ac:dyDescent="0.2">
      <c r="A356" s="181" t="s">
        <v>2007</v>
      </c>
      <c r="B356" s="181"/>
      <c r="C356" s="181"/>
    </row>
    <row r="357" spans="1:12" ht="20" customHeight="1" x14ac:dyDescent="0.2">
      <c r="A357" s="107"/>
      <c r="B357" s="107" t="s">
        <v>2008</v>
      </c>
      <c r="C357" s="107" t="s">
        <v>2009</v>
      </c>
      <c r="D357" s="107" t="s">
        <v>112</v>
      </c>
      <c r="E357" s="107" t="s">
        <v>113</v>
      </c>
      <c r="F357" s="107" t="s">
        <v>114</v>
      </c>
      <c r="G357" s="107" t="s">
        <v>2010</v>
      </c>
      <c r="H357" s="107" t="s">
        <v>2011</v>
      </c>
      <c r="I357" s="107" t="s">
        <v>133</v>
      </c>
      <c r="J357" s="107" t="s">
        <v>134</v>
      </c>
      <c r="K357" s="107" t="s">
        <v>117</v>
      </c>
      <c r="L357" s="107" t="s">
        <v>135</v>
      </c>
    </row>
    <row r="358" spans="1:12" x14ac:dyDescent="0.2">
      <c r="B358" t="s">
        <v>2092</v>
      </c>
      <c r="C358" t="s">
        <v>2093</v>
      </c>
      <c r="D358" t="s">
        <v>2016</v>
      </c>
      <c r="E358" t="s">
        <v>2016</v>
      </c>
      <c r="F358" t="s">
        <v>100</v>
      </c>
      <c r="G358" t="s">
        <v>100</v>
      </c>
      <c r="H358" t="s">
        <v>100</v>
      </c>
      <c r="I358" t="s">
        <v>2016</v>
      </c>
      <c r="J358" t="s">
        <v>2016</v>
      </c>
      <c r="K358" t="s">
        <v>2016</v>
      </c>
      <c r="L358" t="s">
        <v>100</v>
      </c>
    </row>
    <row r="359" spans="1:12" x14ac:dyDescent="0.2">
      <c r="B359" t="s">
        <v>2092</v>
      </c>
      <c r="C359" t="s">
        <v>2093</v>
      </c>
      <c r="D359" t="s">
        <v>2016</v>
      </c>
      <c r="E359" t="s">
        <v>2016</v>
      </c>
      <c r="F359" t="s">
        <v>100</v>
      </c>
      <c r="G359" t="s">
        <v>100</v>
      </c>
      <c r="H359" t="s">
        <v>100</v>
      </c>
      <c r="I359" t="s">
        <v>2016</v>
      </c>
      <c r="J359" t="s">
        <v>2016</v>
      </c>
      <c r="K359" t="s">
        <v>2016</v>
      </c>
      <c r="L359" t="s">
        <v>100</v>
      </c>
    </row>
    <row r="361" spans="1:12" ht="20" customHeight="1" x14ac:dyDescent="0.2">
      <c r="A361" s="181" t="s">
        <v>2012</v>
      </c>
      <c r="B361" s="181"/>
      <c r="C361" s="181"/>
    </row>
    <row r="362" spans="1:12" ht="20" customHeight="1" x14ac:dyDescent="0.2">
      <c r="A362" s="107"/>
      <c r="B362" s="107" t="s">
        <v>2008</v>
      </c>
      <c r="C362" s="107" t="s">
        <v>2009</v>
      </c>
      <c r="D362" s="107" t="s">
        <v>2013</v>
      </c>
      <c r="E362" s="107" t="s">
        <v>2014</v>
      </c>
      <c r="F362" s="107" t="s">
        <v>114</v>
      </c>
      <c r="G362" s="107" t="s">
        <v>2010</v>
      </c>
      <c r="H362" s="107" t="s">
        <v>2011</v>
      </c>
      <c r="I362" s="107" t="s">
        <v>133</v>
      </c>
      <c r="J362" s="107" t="s">
        <v>134</v>
      </c>
      <c r="K362" s="107" t="s">
        <v>117</v>
      </c>
      <c r="L362" s="107" t="s">
        <v>135</v>
      </c>
    </row>
    <row r="363" spans="1:12" x14ac:dyDescent="0.2">
      <c r="B363" t="s">
        <v>555</v>
      </c>
      <c r="C363" t="s">
        <v>2015</v>
      </c>
      <c r="D363" t="s">
        <v>2016</v>
      </c>
      <c r="E363" t="s">
        <v>2016</v>
      </c>
      <c r="F363" t="s">
        <v>100</v>
      </c>
      <c r="G363" t="s">
        <v>100</v>
      </c>
      <c r="H363" t="s">
        <v>100</v>
      </c>
      <c r="I363" t="s">
        <v>2016</v>
      </c>
      <c r="J363" t="s">
        <v>2016</v>
      </c>
      <c r="K363" t="s">
        <v>2016</v>
      </c>
      <c r="L363" t="s">
        <v>100</v>
      </c>
    </row>
    <row r="364" spans="1:12" x14ac:dyDescent="0.2">
      <c r="B364" t="s">
        <v>563</v>
      </c>
      <c r="C364" t="s">
        <v>2017</v>
      </c>
      <c r="D364" t="s">
        <v>2016</v>
      </c>
      <c r="E364" t="s">
        <v>2016</v>
      </c>
      <c r="F364" t="s">
        <v>100</v>
      </c>
      <c r="G364" t="s">
        <v>100</v>
      </c>
      <c r="H364" t="s">
        <v>100</v>
      </c>
      <c r="I364" t="s">
        <v>2016</v>
      </c>
      <c r="J364" t="s">
        <v>2016</v>
      </c>
      <c r="K364" t="s">
        <v>2016</v>
      </c>
      <c r="L364" t="s">
        <v>100</v>
      </c>
    </row>
    <row r="368" spans="1:12" ht="20" x14ac:dyDescent="0.2">
      <c r="A368" s="106"/>
      <c r="B368" s="106" t="s">
        <v>2005</v>
      </c>
      <c r="C368" s="106" t="s">
        <v>2006</v>
      </c>
    </row>
    <row r="369" spans="1:12" x14ac:dyDescent="0.2">
      <c r="B369" t="s">
        <v>1473</v>
      </c>
      <c r="C369" t="s">
        <v>1474</v>
      </c>
    </row>
    <row r="370" spans="1:12" ht="20" customHeight="1" x14ac:dyDescent="0.2">
      <c r="A370" s="181" t="s">
        <v>2007</v>
      </c>
      <c r="B370" s="181"/>
      <c r="C370" s="181"/>
    </row>
    <row r="371" spans="1:12" ht="20" customHeight="1" x14ac:dyDescent="0.2">
      <c r="A371" s="107"/>
      <c r="B371" s="107" t="s">
        <v>2008</v>
      </c>
      <c r="C371" s="107" t="s">
        <v>2009</v>
      </c>
      <c r="D371" s="107" t="s">
        <v>112</v>
      </c>
      <c r="E371" s="107" t="s">
        <v>113</v>
      </c>
      <c r="F371" s="107" t="s">
        <v>114</v>
      </c>
      <c r="G371" s="107" t="s">
        <v>2010</v>
      </c>
      <c r="H371" s="107" t="s">
        <v>2011</v>
      </c>
      <c r="I371" s="107" t="s">
        <v>133</v>
      </c>
      <c r="J371" s="107" t="s">
        <v>134</v>
      </c>
      <c r="K371" s="107" t="s">
        <v>117</v>
      </c>
      <c r="L371" s="107" t="s">
        <v>135</v>
      </c>
    </row>
    <row r="372" spans="1:12" x14ac:dyDescent="0.2">
      <c r="B372" t="s">
        <v>1473</v>
      </c>
      <c r="C372" t="s">
        <v>1474</v>
      </c>
      <c r="D372" t="s">
        <v>2020</v>
      </c>
    </row>
    <row r="376" spans="1:12" ht="20" x14ac:dyDescent="0.2">
      <c r="A376" s="106"/>
      <c r="B376" s="106" t="s">
        <v>2005</v>
      </c>
      <c r="C376" s="106" t="s">
        <v>2006</v>
      </c>
    </row>
    <row r="377" spans="1:12" x14ac:dyDescent="0.2">
      <c r="B377" t="s">
        <v>555</v>
      </c>
      <c r="C377" t="s">
        <v>979</v>
      </c>
    </row>
    <row r="378" spans="1:12" ht="20" customHeight="1" x14ac:dyDescent="0.2">
      <c r="A378" s="181" t="s">
        <v>2007</v>
      </c>
      <c r="B378" s="181"/>
      <c r="C378" s="181"/>
    </row>
    <row r="379" spans="1:12" ht="20" customHeight="1" x14ac:dyDescent="0.2">
      <c r="A379" s="107"/>
      <c r="B379" s="107" t="s">
        <v>2008</v>
      </c>
      <c r="C379" s="107" t="s">
        <v>2009</v>
      </c>
      <c r="D379" s="107" t="s">
        <v>112</v>
      </c>
      <c r="E379" s="107" t="s">
        <v>113</v>
      </c>
      <c r="F379" s="107" t="s">
        <v>114</v>
      </c>
      <c r="G379" s="107" t="s">
        <v>2010</v>
      </c>
      <c r="H379" s="107" t="s">
        <v>2011</v>
      </c>
      <c r="I379" s="107" t="s">
        <v>133</v>
      </c>
      <c r="J379" s="107" t="s">
        <v>134</v>
      </c>
      <c r="K379" s="107" t="s">
        <v>117</v>
      </c>
      <c r="L379" s="107" t="s">
        <v>135</v>
      </c>
    </row>
    <row r="380" spans="1:12" x14ac:dyDescent="0.2">
      <c r="B380" t="s">
        <v>1473</v>
      </c>
      <c r="C380" t="s">
        <v>1474</v>
      </c>
      <c r="D380" t="s">
        <v>2020</v>
      </c>
    </row>
    <row r="381" spans="1:12" x14ac:dyDescent="0.2">
      <c r="B381" t="s">
        <v>1473</v>
      </c>
      <c r="C381" t="s">
        <v>1474</v>
      </c>
      <c r="D381" t="s">
        <v>2020</v>
      </c>
    </row>
    <row r="383" spans="1:12" ht="20" customHeight="1" x14ac:dyDescent="0.2">
      <c r="A383" s="181" t="s">
        <v>2012</v>
      </c>
      <c r="B383" s="181"/>
      <c r="C383" s="181"/>
    </row>
    <row r="384" spans="1:12" ht="20" customHeight="1" x14ac:dyDescent="0.2">
      <c r="A384" s="107"/>
      <c r="B384" s="107" t="s">
        <v>2008</v>
      </c>
      <c r="C384" s="107" t="s">
        <v>2009</v>
      </c>
      <c r="D384" s="107" t="s">
        <v>2013</v>
      </c>
      <c r="E384" s="107" t="s">
        <v>2014</v>
      </c>
      <c r="F384" s="107" t="s">
        <v>114</v>
      </c>
      <c r="G384" s="107" t="s">
        <v>2010</v>
      </c>
      <c r="H384" s="107" t="s">
        <v>2011</v>
      </c>
      <c r="I384" s="107" t="s">
        <v>133</v>
      </c>
      <c r="J384" s="107" t="s">
        <v>134</v>
      </c>
      <c r="K384" s="107" t="s">
        <v>117</v>
      </c>
      <c r="L384" s="107" t="s">
        <v>135</v>
      </c>
    </row>
    <row r="385" spans="2:12" x14ac:dyDescent="0.2">
      <c r="B385" t="s">
        <v>555</v>
      </c>
      <c r="C385" t="s">
        <v>2018</v>
      </c>
      <c r="D385" t="s">
        <v>2016</v>
      </c>
      <c r="E385" t="s">
        <v>2016</v>
      </c>
      <c r="F385" t="s">
        <v>100</v>
      </c>
      <c r="G385" t="s">
        <v>100</v>
      </c>
      <c r="H385" t="s">
        <v>100</v>
      </c>
      <c r="I385" t="s">
        <v>2016</v>
      </c>
      <c r="J385" t="s">
        <v>2016</v>
      </c>
      <c r="K385" t="s">
        <v>2016</v>
      </c>
      <c r="L385" t="s">
        <v>100</v>
      </c>
    </row>
    <row r="386" spans="2:12" x14ac:dyDescent="0.2">
      <c r="B386" t="s">
        <v>563</v>
      </c>
      <c r="C386" t="s">
        <v>2019</v>
      </c>
      <c r="D386" t="s">
        <v>2016</v>
      </c>
      <c r="E386" t="s">
        <v>2016</v>
      </c>
      <c r="F386" t="s">
        <v>100</v>
      </c>
      <c r="G386" t="s">
        <v>100</v>
      </c>
      <c r="H386" t="s">
        <v>100</v>
      </c>
      <c r="I386" t="s">
        <v>2016</v>
      </c>
      <c r="J386" t="s">
        <v>2016</v>
      </c>
      <c r="K386" t="s">
        <v>2016</v>
      </c>
      <c r="L386" t="s">
        <v>100</v>
      </c>
    </row>
  </sheetData>
  <sheetProtection formatCells="0" formatColumns="0" formatRows="0" insertColumns="0" insertRows="0" insertHyperlinks="0" deleteColumns="0" deleteRows="0" sort="0" autoFilter="0" pivotTables="0"/>
  <mergeCells count="30">
    <mergeCell ref="A1:C1"/>
    <mergeCell ref="D1:H1"/>
    <mergeCell ref="A2:A4"/>
    <mergeCell ref="A6:L6"/>
    <mergeCell ref="A9:C9"/>
    <mergeCell ref="A12:C12"/>
    <mergeCell ref="A21:C21"/>
    <mergeCell ref="A26:C26"/>
    <mergeCell ref="A35:C35"/>
    <mergeCell ref="A43:C43"/>
    <mergeCell ref="A48:C48"/>
    <mergeCell ref="A57:C57"/>
    <mergeCell ref="A61:C61"/>
    <mergeCell ref="A69:C69"/>
    <mergeCell ref="A74:C74"/>
    <mergeCell ref="A83:C83"/>
    <mergeCell ref="A91:C91"/>
    <mergeCell ref="A172:C172"/>
    <mergeCell ref="A248:C248"/>
    <mergeCell ref="A252:C252"/>
    <mergeCell ref="A260:C260"/>
    <mergeCell ref="A282:C282"/>
    <mergeCell ref="A287:C287"/>
    <mergeCell ref="A296:C296"/>
    <mergeCell ref="A337:C337"/>
    <mergeCell ref="A356:C356"/>
    <mergeCell ref="A361:C361"/>
    <mergeCell ref="A370:C370"/>
    <mergeCell ref="A378:C378"/>
    <mergeCell ref="A383:C383"/>
  </mergeCells>
  <hyperlinks>
    <hyperlink ref="B2" location="'Table of Contents'!A1" display="TABLE OF CONTENTS" xr:uid="{00000000-0004-0000-1000-000000000000}"/>
    <hyperlink ref="B3" location="'Deployment Per Database'!A1" display="DEPLOYMENT PER DATABASE" xr:uid="{00000000-0004-0000-1000-000001000000}"/>
    <hyperlink ref="B4" location="'Compliance Estimation'!A1" display="COMPLIANCE ESTIMATION" xr:uid="{00000000-0004-0000-1000-000002000000}"/>
  </hyperlinks>
  <pageMargins left="0.7" right="0.7" top="0.75" bottom="0.75" header="0.3" footer="0.3"/>
  <pageSetup orientation="portrait"/>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8CC04F"/>
  </sheetPr>
  <dimension ref="A1:I122"/>
  <sheetViews>
    <sheetView showGridLines="0" workbookViewId="0">
      <pane ySplit="4" topLeftCell="A19" activePane="bottomLeft" state="frozen"/>
      <selection pane="bottomLeft" activeCell="A30" sqref="A30"/>
    </sheetView>
  </sheetViews>
  <sheetFormatPr baseColWidth="10" defaultColWidth="8.83203125" defaultRowHeight="16" x14ac:dyDescent="0.2"/>
  <cols>
    <col min="1" max="1" width="7" customWidth="1"/>
    <col min="2" max="2" width="40" customWidth="1"/>
    <col min="3" max="10" width="30" customWidth="1"/>
  </cols>
  <sheetData>
    <row r="1" spans="1:7" ht="60" customHeight="1" x14ac:dyDescent="0.2">
      <c r="A1" s="140" t="s">
        <v>54</v>
      </c>
      <c r="B1" s="128"/>
      <c r="C1" s="128"/>
      <c r="D1" s="141" t="s">
        <v>2094</v>
      </c>
      <c r="E1" s="143"/>
      <c r="F1" s="143"/>
      <c r="G1" s="143"/>
    </row>
    <row r="2" spans="1:7" x14ac:dyDescent="0.2">
      <c r="A2" s="144"/>
      <c r="B2" s="16" t="s">
        <v>81</v>
      </c>
    </row>
    <row r="3" spans="1:7" x14ac:dyDescent="0.2">
      <c r="A3" s="144"/>
      <c r="B3" s="16" t="s">
        <v>83</v>
      </c>
    </row>
    <row r="4" spans="1:7" x14ac:dyDescent="0.2">
      <c r="A4" s="144"/>
      <c r="B4" s="16" t="s">
        <v>87</v>
      </c>
    </row>
    <row r="6" spans="1:7" ht="20" customHeight="1" x14ac:dyDescent="0.2">
      <c r="A6" s="182" t="s">
        <v>2095</v>
      </c>
      <c r="B6" s="182"/>
      <c r="C6" s="182"/>
      <c r="D6" s="182"/>
      <c r="E6" s="182"/>
      <c r="F6" s="182"/>
      <c r="G6" s="182"/>
    </row>
    <row r="7" spans="1:7" ht="20" x14ac:dyDescent="0.2">
      <c r="A7" s="107"/>
      <c r="B7" s="107" t="s">
        <v>693</v>
      </c>
      <c r="C7" s="107" t="s">
        <v>1676</v>
      </c>
      <c r="D7" s="107" t="s">
        <v>2096</v>
      </c>
      <c r="E7" s="107" t="s">
        <v>2097</v>
      </c>
      <c r="F7" s="107" t="s">
        <v>2098</v>
      </c>
    </row>
    <row r="8" spans="1:7" x14ac:dyDescent="0.2">
      <c r="B8" t="s">
        <v>475</v>
      </c>
      <c r="C8" t="s">
        <v>732</v>
      </c>
      <c r="D8" t="s">
        <v>2099</v>
      </c>
      <c r="E8" t="s">
        <v>2099</v>
      </c>
    </row>
    <row r="9" spans="1:7" x14ac:dyDescent="0.2">
      <c r="B9" t="s">
        <v>1131</v>
      </c>
      <c r="C9" t="s">
        <v>1132</v>
      </c>
      <c r="D9" t="s">
        <v>2099</v>
      </c>
      <c r="E9" t="s">
        <v>2099</v>
      </c>
    </row>
    <row r="10" spans="1:7" x14ac:dyDescent="0.2">
      <c r="B10" t="s">
        <v>1055</v>
      </c>
      <c r="C10" t="s">
        <v>1056</v>
      </c>
      <c r="D10" t="s">
        <v>2100</v>
      </c>
    </row>
    <row r="11" spans="1:7" x14ac:dyDescent="0.2">
      <c r="B11" t="s">
        <v>609</v>
      </c>
      <c r="C11" t="s">
        <v>1087</v>
      </c>
      <c r="D11" t="s">
        <v>2101</v>
      </c>
      <c r="E11" t="s">
        <v>2101</v>
      </c>
    </row>
    <row r="12" spans="1:7" x14ac:dyDescent="0.2">
      <c r="B12" t="s">
        <v>445</v>
      </c>
      <c r="C12" t="s">
        <v>1026</v>
      </c>
      <c r="F12" t="s">
        <v>2102</v>
      </c>
    </row>
    <row r="13" spans="1:7" x14ac:dyDescent="0.2">
      <c r="B13" t="s">
        <v>614</v>
      </c>
      <c r="C13" t="s">
        <v>1091</v>
      </c>
      <c r="F13" t="s">
        <v>2103</v>
      </c>
    </row>
    <row r="14" spans="1:7" x14ac:dyDescent="0.2">
      <c r="B14" t="s">
        <v>603</v>
      </c>
      <c r="C14" t="s">
        <v>1081</v>
      </c>
      <c r="E14" t="s">
        <v>2104</v>
      </c>
    </row>
    <row r="15" spans="1:7" x14ac:dyDescent="0.2">
      <c r="B15" t="s">
        <v>890</v>
      </c>
      <c r="C15" t="s">
        <v>891</v>
      </c>
      <c r="D15" t="s">
        <v>2105</v>
      </c>
    </row>
    <row r="16" spans="1:7" x14ac:dyDescent="0.2">
      <c r="B16" t="s">
        <v>904</v>
      </c>
      <c r="C16" t="s">
        <v>905</v>
      </c>
      <c r="D16" t="s">
        <v>2106</v>
      </c>
      <c r="E16" t="s">
        <v>2106</v>
      </c>
    </row>
    <row r="17" spans="1:9" x14ac:dyDescent="0.2">
      <c r="B17" t="s">
        <v>445</v>
      </c>
      <c r="C17" t="s">
        <v>1028</v>
      </c>
      <c r="D17" t="s">
        <v>2107</v>
      </c>
      <c r="E17" t="s">
        <v>2104</v>
      </c>
    </row>
    <row r="18" spans="1:9" x14ac:dyDescent="0.2">
      <c r="B18" t="s">
        <v>1013</v>
      </c>
      <c r="C18" t="s">
        <v>1014</v>
      </c>
      <c r="F18" t="s">
        <v>2108</v>
      </c>
    </row>
    <row r="19" spans="1:9" x14ac:dyDescent="0.2">
      <c r="B19" t="s">
        <v>756</v>
      </c>
      <c r="C19" t="s">
        <v>758</v>
      </c>
      <c r="D19" t="s">
        <v>2109</v>
      </c>
    </row>
    <row r="20" spans="1:9" x14ac:dyDescent="0.2">
      <c r="B20" t="s">
        <v>601</v>
      </c>
      <c r="C20" t="s">
        <v>1079</v>
      </c>
      <c r="D20" t="s">
        <v>2110</v>
      </c>
      <c r="E20" t="s">
        <v>2111</v>
      </c>
    </row>
    <row r="21" spans="1:9" x14ac:dyDescent="0.2">
      <c r="B21" t="s">
        <v>1624</v>
      </c>
      <c r="C21" t="s">
        <v>1625</v>
      </c>
      <c r="F21" t="s">
        <v>2102</v>
      </c>
    </row>
    <row r="22" spans="1:9" x14ac:dyDescent="0.2">
      <c r="B22" t="s">
        <v>622</v>
      </c>
      <c r="C22" t="s">
        <v>1099</v>
      </c>
      <c r="F22" t="s">
        <v>2112</v>
      </c>
    </row>
    <row r="23" spans="1:9" x14ac:dyDescent="0.2">
      <c r="B23" t="s">
        <v>566</v>
      </c>
      <c r="C23" t="s">
        <v>991</v>
      </c>
      <c r="F23" t="s">
        <v>2102</v>
      </c>
    </row>
    <row r="24" spans="1:9" x14ac:dyDescent="0.2">
      <c r="B24" t="s">
        <v>618</v>
      </c>
      <c r="C24" t="s">
        <v>1095</v>
      </c>
      <c r="E24" t="s">
        <v>2113</v>
      </c>
    </row>
    <row r="25" spans="1:9" x14ac:dyDescent="0.2">
      <c r="B25" t="s">
        <v>1249</v>
      </c>
      <c r="C25" t="s">
        <v>1250</v>
      </c>
      <c r="D25" t="s">
        <v>2114</v>
      </c>
      <c r="E25" t="s">
        <v>2101</v>
      </c>
    </row>
    <row r="29" spans="1:9" ht="20" customHeight="1" x14ac:dyDescent="0.2">
      <c r="A29" s="182" t="s">
        <v>2115</v>
      </c>
      <c r="B29" s="182"/>
      <c r="C29" s="182"/>
      <c r="D29" s="182"/>
      <c r="E29" s="182"/>
      <c r="F29" s="182"/>
      <c r="G29" s="182"/>
    </row>
    <row r="30" spans="1:9" ht="20" x14ac:dyDescent="0.2">
      <c r="A30" s="107"/>
      <c r="B30" s="107" t="s">
        <v>693</v>
      </c>
      <c r="C30" s="107" t="s">
        <v>1676</v>
      </c>
      <c r="D30" s="107" t="s">
        <v>1909</v>
      </c>
      <c r="E30" s="107" t="s">
        <v>1984</v>
      </c>
      <c r="F30" s="107" t="s">
        <v>1915</v>
      </c>
      <c r="G30" s="107" t="s">
        <v>2116</v>
      </c>
      <c r="H30" s="107" t="s">
        <v>2117</v>
      </c>
      <c r="I30" s="107" t="s">
        <v>113</v>
      </c>
    </row>
    <row r="31" spans="1:9" x14ac:dyDescent="0.2">
      <c r="B31" t="s">
        <v>481</v>
      </c>
      <c r="C31" t="s">
        <v>763</v>
      </c>
      <c r="D31" t="s">
        <v>2118</v>
      </c>
    </row>
    <row r="32" spans="1:9" x14ac:dyDescent="0.2">
      <c r="B32" t="s">
        <v>475</v>
      </c>
      <c r="C32" t="s">
        <v>732</v>
      </c>
      <c r="D32" t="s">
        <v>2112</v>
      </c>
    </row>
    <row r="33" spans="2:8" x14ac:dyDescent="0.2">
      <c r="B33" t="s">
        <v>535</v>
      </c>
      <c r="C33" t="s">
        <v>960</v>
      </c>
      <c r="E33" t="s">
        <v>2119</v>
      </c>
    </row>
    <row r="34" spans="2:8" x14ac:dyDescent="0.2">
      <c r="B34" t="s">
        <v>1131</v>
      </c>
      <c r="C34" t="s">
        <v>1132</v>
      </c>
      <c r="D34" t="s">
        <v>2120</v>
      </c>
    </row>
    <row r="35" spans="2:8" x14ac:dyDescent="0.2">
      <c r="B35" t="s">
        <v>1381</v>
      </c>
      <c r="C35" t="s">
        <v>1386</v>
      </c>
      <c r="E35" t="s">
        <v>2121</v>
      </c>
    </row>
    <row r="36" spans="2:8" x14ac:dyDescent="0.2">
      <c r="B36" t="s">
        <v>1151</v>
      </c>
      <c r="C36" t="s">
        <v>1156</v>
      </c>
      <c r="E36" t="s">
        <v>2122</v>
      </c>
      <c r="F36" t="s">
        <v>2123</v>
      </c>
    </row>
    <row r="37" spans="2:8" x14ac:dyDescent="0.2">
      <c r="B37" t="s">
        <v>793</v>
      </c>
      <c r="C37" t="s">
        <v>794</v>
      </c>
      <c r="F37" t="s">
        <v>2124</v>
      </c>
    </row>
    <row r="38" spans="2:8" x14ac:dyDescent="0.2">
      <c r="B38" t="s">
        <v>787</v>
      </c>
      <c r="C38" t="s">
        <v>788</v>
      </c>
      <c r="F38" t="s">
        <v>2125</v>
      </c>
      <c r="G38" t="s">
        <v>2125</v>
      </c>
    </row>
    <row r="39" spans="2:8" x14ac:dyDescent="0.2">
      <c r="B39" t="s">
        <v>899</v>
      </c>
      <c r="C39" t="s">
        <v>912</v>
      </c>
      <c r="D39" t="s">
        <v>2126</v>
      </c>
      <c r="E39" t="s">
        <v>2127</v>
      </c>
      <c r="F39" t="s">
        <v>2126</v>
      </c>
    </row>
    <row r="40" spans="2:8" x14ac:dyDescent="0.2">
      <c r="B40" t="s">
        <v>1409</v>
      </c>
      <c r="C40" t="s">
        <v>1417</v>
      </c>
      <c r="E40" t="s">
        <v>2128</v>
      </c>
    </row>
    <row r="41" spans="2:8" x14ac:dyDescent="0.2">
      <c r="B41" t="s">
        <v>1186</v>
      </c>
      <c r="C41" t="s">
        <v>1187</v>
      </c>
      <c r="E41" t="s">
        <v>2129</v>
      </c>
    </row>
    <row r="42" spans="2:8" x14ac:dyDescent="0.2">
      <c r="B42" t="s">
        <v>1127</v>
      </c>
      <c r="C42" t="s">
        <v>1128</v>
      </c>
      <c r="E42" t="s">
        <v>2130</v>
      </c>
    </row>
    <row r="43" spans="2:8" x14ac:dyDescent="0.2">
      <c r="B43" t="s">
        <v>476</v>
      </c>
      <c r="C43" t="s">
        <v>738</v>
      </c>
      <c r="E43" t="s">
        <v>2131</v>
      </c>
      <c r="F43" t="s">
        <v>2132</v>
      </c>
    </row>
    <row r="44" spans="2:8" x14ac:dyDescent="0.2">
      <c r="B44" t="s">
        <v>1182</v>
      </c>
      <c r="C44" t="s">
        <v>1183</v>
      </c>
      <c r="E44" t="s">
        <v>2133</v>
      </c>
      <c r="H44" t="s">
        <v>2133</v>
      </c>
    </row>
    <row r="45" spans="2:8" x14ac:dyDescent="0.2">
      <c r="B45" t="s">
        <v>457</v>
      </c>
      <c r="C45" t="s">
        <v>1036</v>
      </c>
      <c r="E45" t="s">
        <v>2129</v>
      </c>
    </row>
    <row r="46" spans="2:8" x14ac:dyDescent="0.2">
      <c r="B46" t="s">
        <v>609</v>
      </c>
      <c r="C46" t="s">
        <v>1087</v>
      </c>
      <c r="E46" t="s">
        <v>2134</v>
      </c>
    </row>
    <row r="47" spans="2:8" x14ac:dyDescent="0.2">
      <c r="B47" t="s">
        <v>1433</v>
      </c>
      <c r="C47" t="s">
        <v>1436</v>
      </c>
      <c r="E47" t="s">
        <v>2135</v>
      </c>
    </row>
    <row r="48" spans="2:8" x14ac:dyDescent="0.2">
      <c r="B48" t="s">
        <v>1180</v>
      </c>
      <c r="C48" t="s">
        <v>1128</v>
      </c>
      <c r="E48" t="s">
        <v>2130</v>
      </c>
    </row>
    <row r="49" spans="2:7" x14ac:dyDescent="0.2">
      <c r="B49" t="s">
        <v>531</v>
      </c>
      <c r="C49" t="s">
        <v>955</v>
      </c>
      <c r="E49" t="s">
        <v>2136</v>
      </c>
      <c r="F49" t="s">
        <v>2137</v>
      </c>
      <c r="G49" t="s">
        <v>2137</v>
      </c>
    </row>
    <row r="50" spans="2:7" x14ac:dyDescent="0.2">
      <c r="B50" t="s">
        <v>1401</v>
      </c>
      <c r="C50" t="s">
        <v>1404</v>
      </c>
      <c r="E50" t="s">
        <v>2138</v>
      </c>
    </row>
    <row r="51" spans="2:7" x14ac:dyDescent="0.2">
      <c r="B51" t="s">
        <v>1429</v>
      </c>
      <c r="C51" t="s">
        <v>1430</v>
      </c>
      <c r="D51" t="s">
        <v>2139</v>
      </c>
    </row>
    <row r="52" spans="2:7" x14ac:dyDescent="0.2">
      <c r="B52" t="s">
        <v>793</v>
      </c>
      <c r="C52" t="s">
        <v>796</v>
      </c>
      <c r="F52" t="s">
        <v>2140</v>
      </c>
    </row>
    <row r="53" spans="2:7" x14ac:dyDescent="0.2">
      <c r="B53" t="s">
        <v>474</v>
      </c>
      <c r="C53" t="s">
        <v>1128</v>
      </c>
      <c r="E53" t="s">
        <v>2130</v>
      </c>
    </row>
    <row r="54" spans="2:7" x14ac:dyDescent="0.2">
      <c r="B54" t="s">
        <v>1363</v>
      </c>
      <c r="C54" t="s">
        <v>1364</v>
      </c>
      <c r="E54" t="s">
        <v>2141</v>
      </c>
    </row>
    <row r="55" spans="2:7" x14ac:dyDescent="0.2">
      <c r="B55" t="s">
        <v>493</v>
      </c>
      <c r="C55" t="s">
        <v>993</v>
      </c>
      <c r="D55" t="s">
        <v>2140</v>
      </c>
    </row>
    <row r="56" spans="2:7" x14ac:dyDescent="0.2">
      <c r="B56" t="s">
        <v>441</v>
      </c>
      <c r="C56" t="s">
        <v>1024</v>
      </c>
      <c r="E56" t="s">
        <v>2142</v>
      </c>
    </row>
    <row r="57" spans="2:7" x14ac:dyDescent="0.2">
      <c r="B57" t="s">
        <v>492</v>
      </c>
      <c r="C57" t="s">
        <v>953</v>
      </c>
      <c r="D57" t="s">
        <v>2139</v>
      </c>
    </row>
    <row r="58" spans="2:7" x14ac:dyDescent="0.2">
      <c r="B58" t="s">
        <v>620</v>
      </c>
      <c r="C58" t="s">
        <v>1097</v>
      </c>
      <c r="D58" t="s">
        <v>2112</v>
      </c>
    </row>
    <row r="59" spans="2:7" x14ac:dyDescent="0.2">
      <c r="B59" t="s">
        <v>451</v>
      </c>
      <c r="C59" t="s">
        <v>1030</v>
      </c>
      <c r="E59" t="s">
        <v>2143</v>
      </c>
    </row>
    <row r="60" spans="2:7" x14ac:dyDescent="0.2">
      <c r="B60" t="s">
        <v>919</v>
      </c>
      <c r="C60" t="s">
        <v>920</v>
      </c>
      <c r="E60" t="s">
        <v>2144</v>
      </c>
    </row>
    <row r="61" spans="2:7" x14ac:dyDescent="0.2">
      <c r="B61" t="s">
        <v>1234</v>
      </c>
      <c r="C61" t="s">
        <v>1239</v>
      </c>
      <c r="D61" t="s">
        <v>2145</v>
      </c>
      <c r="E61" t="s">
        <v>2146</v>
      </c>
      <c r="F61" t="s">
        <v>2147</v>
      </c>
    </row>
    <row r="62" spans="2:7" x14ac:dyDescent="0.2">
      <c r="B62" t="s">
        <v>1234</v>
      </c>
      <c r="C62" t="s">
        <v>1241</v>
      </c>
      <c r="F62" t="s">
        <v>2147</v>
      </c>
    </row>
    <row r="63" spans="2:7" x14ac:dyDescent="0.2">
      <c r="B63" t="s">
        <v>482</v>
      </c>
      <c r="C63" t="s">
        <v>777</v>
      </c>
      <c r="E63" t="s">
        <v>2148</v>
      </c>
    </row>
    <row r="64" spans="2:7" x14ac:dyDescent="0.2">
      <c r="B64" t="s">
        <v>445</v>
      </c>
      <c r="C64" t="s">
        <v>1026</v>
      </c>
      <c r="G64" t="s">
        <v>2102</v>
      </c>
    </row>
    <row r="65" spans="2:8" x14ac:dyDescent="0.2">
      <c r="B65" t="s">
        <v>479</v>
      </c>
      <c r="C65" t="s">
        <v>754</v>
      </c>
      <c r="D65" t="s">
        <v>2112</v>
      </c>
    </row>
    <row r="66" spans="2:8" x14ac:dyDescent="0.2">
      <c r="B66" t="s">
        <v>612</v>
      </c>
      <c r="C66" t="s">
        <v>1089</v>
      </c>
      <c r="D66" t="s">
        <v>2112</v>
      </c>
    </row>
    <row r="67" spans="2:8" x14ac:dyDescent="0.2">
      <c r="B67" t="s">
        <v>490</v>
      </c>
      <c r="C67" t="s">
        <v>1065</v>
      </c>
      <c r="D67" t="s">
        <v>2149</v>
      </c>
    </row>
    <row r="68" spans="2:8" x14ac:dyDescent="0.2">
      <c r="B68" t="s">
        <v>1395</v>
      </c>
      <c r="C68" t="s">
        <v>1392</v>
      </c>
      <c r="E68" t="s">
        <v>2150</v>
      </c>
    </row>
    <row r="69" spans="2:8" x14ac:dyDescent="0.2">
      <c r="B69" t="s">
        <v>1413</v>
      </c>
      <c r="C69" t="s">
        <v>1414</v>
      </c>
      <c r="D69" t="s">
        <v>2151</v>
      </c>
    </row>
    <row r="70" spans="2:8" x14ac:dyDescent="0.2">
      <c r="B70" t="s">
        <v>614</v>
      </c>
      <c r="C70" t="s">
        <v>1091</v>
      </c>
      <c r="E70" t="s">
        <v>2133</v>
      </c>
      <c r="H70" t="s">
        <v>2133</v>
      </c>
    </row>
    <row r="71" spans="2:8" x14ac:dyDescent="0.2">
      <c r="B71" t="s">
        <v>1388</v>
      </c>
      <c r="C71" t="s">
        <v>1389</v>
      </c>
      <c r="E71" t="s">
        <v>2152</v>
      </c>
    </row>
    <row r="72" spans="2:8" x14ac:dyDescent="0.2">
      <c r="B72" t="s">
        <v>1460</v>
      </c>
      <c r="C72" t="s">
        <v>1461</v>
      </c>
      <c r="D72" t="s">
        <v>2153</v>
      </c>
    </row>
    <row r="73" spans="2:8" x14ac:dyDescent="0.2">
      <c r="B73" t="s">
        <v>1184</v>
      </c>
      <c r="C73" t="s">
        <v>1128</v>
      </c>
      <c r="E73" t="s">
        <v>2130</v>
      </c>
    </row>
    <row r="74" spans="2:8" x14ac:dyDescent="0.2">
      <c r="B74" t="s">
        <v>766</v>
      </c>
      <c r="C74" t="s">
        <v>775</v>
      </c>
      <c r="D74" t="s">
        <v>2154</v>
      </c>
      <c r="E74" t="s">
        <v>2155</v>
      </c>
      <c r="F74" t="s">
        <v>2156</v>
      </c>
      <c r="G74" t="s">
        <v>2156</v>
      </c>
    </row>
    <row r="75" spans="2:8" x14ac:dyDescent="0.2">
      <c r="B75" t="s">
        <v>1385</v>
      </c>
      <c r="C75" t="s">
        <v>1386</v>
      </c>
      <c r="E75" t="s">
        <v>2121</v>
      </c>
    </row>
    <row r="76" spans="2:8" x14ac:dyDescent="0.2">
      <c r="B76" t="s">
        <v>476</v>
      </c>
      <c r="C76" t="s">
        <v>744</v>
      </c>
      <c r="E76" t="s">
        <v>2157</v>
      </c>
      <c r="F76" t="s">
        <v>2132</v>
      </c>
    </row>
    <row r="77" spans="2:8" x14ac:dyDescent="0.2">
      <c r="B77" t="s">
        <v>793</v>
      </c>
      <c r="C77" t="s">
        <v>800</v>
      </c>
      <c r="D77" t="s">
        <v>2158</v>
      </c>
      <c r="E77" t="s">
        <v>2159</v>
      </c>
      <c r="F77" t="s">
        <v>2160</v>
      </c>
    </row>
    <row r="78" spans="2:8" x14ac:dyDescent="0.2">
      <c r="B78" t="s">
        <v>1630</v>
      </c>
      <c r="C78" t="s">
        <v>1631</v>
      </c>
      <c r="E78" t="s">
        <v>2133</v>
      </c>
      <c r="H78" t="s">
        <v>2133</v>
      </c>
    </row>
    <row r="79" spans="2:8" x14ac:dyDescent="0.2">
      <c r="B79" t="s">
        <v>476</v>
      </c>
      <c r="C79" t="s">
        <v>746</v>
      </c>
      <c r="F79" t="s">
        <v>2161</v>
      </c>
    </row>
    <row r="80" spans="2:8" x14ac:dyDescent="0.2">
      <c r="B80" t="s">
        <v>1540</v>
      </c>
      <c r="C80" t="s">
        <v>1541</v>
      </c>
      <c r="E80" t="s">
        <v>2162</v>
      </c>
    </row>
    <row r="81" spans="2:9" x14ac:dyDescent="0.2">
      <c r="B81" t="s">
        <v>631</v>
      </c>
      <c r="C81" t="s">
        <v>1119</v>
      </c>
      <c r="E81" t="s">
        <v>2163</v>
      </c>
    </row>
    <row r="82" spans="2:9" x14ac:dyDescent="0.2">
      <c r="B82" t="s">
        <v>904</v>
      </c>
      <c r="C82" t="s">
        <v>905</v>
      </c>
      <c r="I82" t="s">
        <v>2164</v>
      </c>
    </row>
    <row r="83" spans="2:9" x14ac:dyDescent="0.2">
      <c r="B83" t="s">
        <v>1534</v>
      </c>
      <c r="C83" t="s">
        <v>1535</v>
      </c>
      <c r="E83" t="s">
        <v>2165</v>
      </c>
    </row>
    <row r="84" spans="2:9" x14ac:dyDescent="0.2">
      <c r="B84" t="s">
        <v>911</v>
      </c>
      <c r="C84" t="s">
        <v>914</v>
      </c>
      <c r="D84" t="s">
        <v>2166</v>
      </c>
    </row>
    <row r="85" spans="2:9" x14ac:dyDescent="0.2">
      <c r="B85" t="s">
        <v>1013</v>
      </c>
      <c r="C85" t="s">
        <v>1014</v>
      </c>
      <c r="G85" t="s">
        <v>2108</v>
      </c>
    </row>
    <row r="86" spans="2:9" x14ac:dyDescent="0.2">
      <c r="B86" t="s">
        <v>490</v>
      </c>
      <c r="C86" t="s">
        <v>1069</v>
      </c>
      <c r="D86" t="s">
        <v>2149</v>
      </c>
    </row>
    <row r="87" spans="2:9" x14ac:dyDescent="0.2">
      <c r="B87" t="s">
        <v>1637</v>
      </c>
      <c r="C87" t="s">
        <v>1638</v>
      </c>
      <c r="D87" t="s">
        <v>2167</v>
      </c>
    </row>
    <row r="88" spans="2:9" x14ac:dyDescent="0.2">
      <c r="B88" t="s">
        <v>511</v>
      </c>
      <c r="C88" t="s">
        <v>922</v>
      </c>
      <c r="D88" t="s">
        <v>2168</v>
      </c>
    </row>
    <row r="89" spans="2:9" x14ac:dyDescent="0.2">
      <c r="B89" t="s">
        <v>793</v>
      </c>
      <c r="C89" t="s">
        <v>802</v>
      </c>
      <c r="F89" t="s">
        <v>2140</v>
      </c>
      <c r="G89" t="s">
        <v>2140</v>
      </c>
    </row>
    <row r="90" spans="2:9" x14ac:dyDescent="0.2">
      <c r="B90" t="s">
        <v>1234</v>
      </c>
      <c r="C90" t="s">
        <v>1243</v>
      </c>
      <c r="E90" t="s">
        <v>2169</v>
      </c>
      <c r="F90" t="s">
        <v>2147</v>
      </c>
    </row>
    <row r="91" spans="2:9" x14ac:dyDescent="0.2">
      <c r="B91" t="s">
        <v>476</v>
      </c>
      <c r="C91" t="s">
        <v>748</v>
      </c>
      <c r="F91" t="s">
        <v>2132</v>
      </c>
    </row>
    <row r="92" spans="2:9" x14ac:dyDescent="0.2">
      <c r="B92" t="s">
        <v>793</v>
      </c>
      <c r="C92" t="s">
        <v>804</v>
      </c>
      <c r="F92" t="s">
        <v>2140</v>
      </c>
      <c r="G92" t="s">
        <v>2140</v>
      </c>
    </row>
    <row r="93" spans="2:9" x14ac:dyDescent="0.2">
      <c r="B93" t="s">
        <v>1234</v>
      </c>
      <c r="C93" t="s">
        <v>1245</v>
      </c>
      <c r="E93" t="s">
        <v>2170</v>
      </c>
      <c r="F93" t="s">
        <v>2147</v>
      </c>
    </row>
    <row r="94" spans="2:9" x14ac:dyDescent="0.2">
      <c r="B94" t="s">
        <v>631</v>
      </c>
      <c r="C94" t="s">
        <v>1114</v>
      </c>
      <c r="E94" t="s">
        <v>2171</v>
      </c>
    </row>
    <row r="95" spans="2:9" x14ac:dyDescent="0.2">
      <c r="B95" t="s">
        <v>1391</v>
      </c>
      <c r="C95" t="s">
        <v>1392</v>
      </c>
      <c r="E95" t="s">
        <v>2150</v>
      </c>
    </row>
    <row r="96" spans="2:9" x14ac:dyDescent="0.2">
      <c r="B96" t="s">
        <v>625</v>
      </c>
      <c r="C96" t="s">
        <v>1101</v>
      </c>
      <c r="D96" t="s">
        <v>2120</v>
      </c>
    </row>
    <row r="97" spans="2:8" x14ac:dyDescent="0.2">
      <c r="B97" t="s">
        <v>1234</v>
      </c>
      <c r="C97" t="s">
        <v>1247</v>
      </c>
      <c r="F97" t="s">
        <v>2147</v>
      </c>
    </row>
    <row r="98" spans="2:8" x14ac:dyDescent="0.2">
      <c r="B98" t="s">
        <v>601</v>
      </c>
      <c r="C98" t="s">
        <v>1079</v>
      </c>
      <c r="D98" t="s">
        <v>2172</v>
      </c>
    </row>
    <row r="99" spans="2:8" x14ac:dyDescent="0.2">
      <c r="B99" t="s">
        <v>616</v>
      </c>
      <c r="C99" t="s">
        <v>1093</v>
      </c>
      <c r="D99" t="s">
        <v>2102</v>
      </c>
    </row>
    <row r="100" spans="2:8" x14ac:dyDescent="0.2">
      <c r="B100" t="s">
        <v>793</v>
      </c>
      <c r="C100" t="s">
        <v>806</v>
      </c>
      <c r="F100" t="s">
        <v>2140</v>
      </c>
    </row>
    <row r="101" spans="2:8" x14ac:dyDescent="0.2">
      <c r="B101" t="s">
        <v>911</v>
      </c>
      <c r="C101" t="s">
        <v>912</v>
      </c>
      <c r="D101" t="s">
        <v>2173</v>
      </c>
      <c r="E101" t="s">
        <v>2174</v>
      </c>
      <c r="F101" t="s">
        <v>2173</v>
      </c>
    </row>
    <row r="102" spans="2:8" x14ac:dyDescent="0.2">
      <c r="B102" t="s">
        <v>1151</v>
      </c>
      <c r="C102" t="s">
        <v>1152</v>
      </c>
      <c r="E102" t="s">
        <v>2175</v>
      </c>
      <c r="F102" t="s">
        <v>2123</v>
      </c>
    </row>
    <row r="103" spans="2:8" x14ac:dyDescent="0.2">
      <c r="B103" t="s">
        <v>1624</v>
      </c>
      <c r="C103" t="s">
        <v>1625</v>
      </c>
      <c r="G103" t="s">
        <v>2102</v>
      </c>
    </row>
    <row r="104" spans="2:8" x14ac:dyDescent="0.2">
      <c r="B104" t="s">
        <v>1234</v>
      </c>
      <c r="C104" t="s">
        <v>1235</v>
      </c>
      <c r="E104" t="s">
        <v>2176</v>
      </c>
      <c r="F104" t="s">
        <v>2147</v>
      </c>
    </row>
    <row r="105" spans="2:8" x14ac:dyDescent="0.2">
      <c r="B105" t="s">
        <v>622</v>
      </c>
      <c r="C105" t="s">
        <v>1099</v>
      </c>
      <c r="E105" t="s">
        <v>2133</v>
      </c>
      <c r="H105" t="s">
        <v>2133</v>
      </c>
    </row>
    <row r="106" spans="2:8" x14ac:dyDescent="0.2">
      <c r="B106" t="s">
        <v>566</v>
      </c>
      <c r="C106" t="s">
        <v>991</v>
      </c>
      <c r="G106" t="s">
        <v>2102</v>
      </c>
    </row>
    <row r="107" spans="2:8" x14ac:dyDescent="0.2">
      <c r="B107" t="s">
        <v>1419</v>
      </c>
      <c r="C107" t="s">
        <v>1420</v>
      </c>
      <c r="H107" t="s">
        <v>2177</v>
      </c>
    </row>
    <row r="108" spans="2:8" x14ac:dyDescent="0.2">
      <c r="B108" t="s">
        <v>579</v>
      </c>
      <c r="C108" t="s">
        <v>1004</v>
      </c>
      <c r="D108" t="s">
        <v>2112</v>
      </c>
    </row>
    <row r="109" spans="2:8" x14ac:dyDescent="0.2">
      <c r="B109" t="s">
        <v>476</v>
      </c>
      <c r="C109" t="s">
        <v>735</v>
      </c>
      <c r="F109" t="s">
        <v>2132</v>
      </c>
    </row>
    <row r="110" spans="2:8" x14ac:dyDescent="0.2">
      <c r="B110" t="s">
        <v>601</v>
      </c>
      <c r="C110" t="s">
        <v>1077</v>
      </c>
      <c r="D110" t="s">
        <v>2172</v>
      </c>
    </row>
    <row r="111" spans="2:8" x14ac:dyDescent="0.2">
      <c r="B111" t="s">
        <v>770</v>
      </c>
      <c r="C111" t="s">
        <v>771</v>
      </c>
      <c r="E111" t="s">
        <v>2178</v>
      </c>
    </row>
    <row r="112" spans="2:8" x14ac:dyDescent="0.2">
      <c r="B112" t="s">
        <v>476</v>
      </c>
      <c r="C112" t="s">
        <v>740</v>
      </c>
      <c r="F112" t="s">
        <v>2132</v>
      </c>
    </row>
    <row r="113" spans="2:8" x14ac:dyDescent="0.2">
      <c r="B113" t="s">
        <v>1451</v>
      </c>
      <c r="C113" t="s">
        <v>1452</v>
      </c>
      <c r="D113" t="s">
        <v>2160</v>
      </c>
    </row>
    <row r="114" spans="2:8" x14ac:dyDescent="0.2">
      <c r="B114" t="s">
        <v>476</v>
      </c>
      <c r="C114" t="s">
        <v>742</v>
      </c>
      <c r="D114" t="s">
        <v>2179</v>
      </c>
      <c r="E114" t="s">
        <v>2180</v>
      </c>
      <c r="F114" t="s">
        <v>2132</v>
      </c>
    </row>
    <row r="115" spans="2:8" x14ac:dyDescent="0.2">
      <c r="B115" t="s">
        <v>784</v>
      </c>
      <c r="C115" t="s">
        <v>785</v>
      </c>
      <c r="D115" t="s">
        <v>2181</v>
      </c>
    </row>
    <row r="116" spans="2:8" x14ac:dyDescent="0.2">
      <c r="B116" t="s">
        <v>1360</v>
      </c>
      <c r="C116" t="s">
        <v>1361</v>
      </c>
      <c r="E116" t="s">
        <v>2182</v>
      </c>
    </row>
    <row r="117" spans="2:8" x14ac:dyDescent="0.2">
      <c r="B117" t="s">
        <v>541</v>
      </c>
      <c r="C117" t="s">
        <v>964</v>
      </c>
      <c r="E117" t="s">
        <v>2183</v>
      </c>
      <c r="F117" t="s">
        <v>2147</v>
      </c>
    </row>
    <row r="118" spans="2:8" x14ac:dyDescent="0.2">
      <c r="B118" t="s">
        <v>826</v>
      </c>
      <c r="C118" t="s">
        <v>831</v>
      </c>
      <c r="E118" t="s">
        <v>2184</v>
      </c>
    </row>
    <row r="119" spans="2:8" x14ac:dyDescent="0.2">
      <c r="B119" t="s">
        <v>463</v>
      </c>
      <c r="C119" t="s">
        <v>1040</v>
      </c>
      <c r="E119" t="s">
        <v>2185</v>
      </c>
      <c r="H119" t="s">
        <v>2186</v>
      </c>
    </row>
    <row r="120" spans="2:8" x14ac:dyDescent="0.2">
      <c r="B120" t="s">
        <v>1416</v>
      </c>
      <c r="C120" t="s">
        <v>1417</v>
      </c>
      <c r="E120" t="s">
        <v>2128</v>
      </c>
    </row>
    <row r="121" spans="2:8" x14ac:dyDescent="0.2">
      <c r="B121" t="s">
        <v>631</v>
      </c>
      <c r="C121" t="s">
        <v>1114</v>
      </c>
      <c r="E121" t="s">
        <v>2171</v>
      </c>
    </row>
    <row r="122" spans="2:8" x14ac:dyDescent="0.2">
      <c r="B122" t="s">
        <v>1234</v>
      </c>
      <c r="C122" t="s">
        <v>1237</v>
      </c>
      <c r="D122" t="s">
        <v>2133</v>
      </c>
      <c r="E122" t="s">
        <v>2176</v>
      </c>
      <c r="F122" t="s">
        <v>2147</v>
      </c>
    </row>
  </sheetData>
  <sheetProtection formatCells="0" formatColumns="0" formatRows="0" insertColumns="0" insertRows="0" insertHyperlinks="0" deleteColumns="0" deleteRows="0" sort="0" autoFilter="0" pivotTables="0"/>
  <mergeCells count="5">
    <mergeCell ref="A1:C1"/>
    <mergeCell ref="D1:G1"/>
    <mergeCell ref="A2:A4"/>
    <mergeCell ref="A6:G6"/>
    <mergeCell ref="A29:G29"/>
  </mergeCells>
  <hyperlinks>
    <hyperlink ref="B2" location="'Table of Contents'!A1" display="TABLE OF CONTENTS" xr:uid="{00000000-0004-0000-1100-000000000000}"/>
    <hyperlink ref="B3" location="'Deployment Per Database'!A1" display="DEPLOYMENT PER DATABASE" xr:uid="{00000000-0004-0000-1100-000001000000}"/>
    <hyperlink ref="B4" location="'Compliance Estimation'!A1" display="COMPLIANCE ESTIMATION" xr:uid="{00000000-0004-0000-1100-000002000000}"/>
  </hyperlinks>
  <pageMargins left="0.7" right="0.7" top="0.75" bottom="0.75" header="0.3" footer="0.3"/>
  <pageSetup orientation="portrait"/>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8CC04F"/>
  </sheetPr>
  <dimension ref="A1:O541"/>
  <sheetViews>
    <sheetView showGridLines="0" workbookViewId="0">
      <pane ySplit="4" topLeftCell="A5" activePane="bottomLeft" state="frozen"/>
      <selection pane="bottomLeft" activeCell="D6" sqref="D6"/>
    </sheetView>
  </sheetViews>
  <sheetFormatPr baseColWidth="10" defaultColWidth="8.83203125" defaultRowHeight="16" x14ac:dyDescent="0.2"/>
  <cols>
    <col min="1" max="1" width="7" customWidth="1"/>
    <col min="2" max="2" width="40" customWidth="1"/>
    <col min="3" max="3" width="30" customWidth="1"/>
    <col min="4" max="4" width="30" style="7" customWidth="1"/>
    <col min="5" max="6" width="30" customWidth="1"/>
    <col min="7" max="8" width="20" customWidth="1"/>
    <col min="9" max="9" width="20" style="7" customWidth="1"/>
    <col min="10" max="14" width="20" customWidth="1"/>
    <col min="52" max="52" width="40" customWidth="1"/>
  </cols>
  <sheetData>
    <row r="1" spans="1:10" ht="60" customHeight="1" x14ac:dyDescent="0.2">
      <c r="A1" s="140" t="s">
        <v>56</v>
      </c>
      <c r="B1" s="128"/>
      <c r="C1" s="128"/>
      <c r="D1" s="141" t="s">
        <v>2187</v>
      </c>
      <c r="E1" s="143"/>
      <c r="F1" s="143"/>
      <c r="G1" s="143"/>
      <c r="H1" s="143"/>
      <c r="I1" s="143"/>
      <c r="J1" s="14"/>
    </row>
    <row r="2" spans="1:10" x14ac:dyDescent="0.2">
      <c r="A2" s="144"/>
      <c r="B2" s="16" t="s">
        <v>81</v>
      </c>
    </row>
    <row r="3" spans="1:10" x14ac:dyDescent="0.2">
      <c r="A3" s="144"/>
      <c r="B3" s="16" t="s">
        <v>83</v>
      </c>
    </row>
    <row r="4" spans="1:10" x14ac:dyDescent="0.2">
      <c r="A4" s="144"/>
      <c r="B4" s="16" t="s">
        <v>87</v>
      </c>
    </row>
    <row r="6" spans="1:10" x14ac:dyDescent="0.2">
      <c r="B6" s="108" t="s">
        <v>2188</v>
      </c>
      <c r="C6" s="108" t="s">
        <v>2189</v>
      </c>
      <c r="D6" s="109" t="s">
        <v>2190</v>
      </c>
    </row>
    <row r="7" spans="1:10" ht="20" customHeight="1" x14ac:dyDescent="0.2">
      <c r="A7" s="183" t="s">
        <v>2188</v>
      </c>
      <c r="B7" s="183"/>
    </row>
    <row r="8" spans="1:10" ht="20" customHeight="1" x14ac:dyDescent="0.2">
      <c r="A8" s="107"/>
      <c r="B8" s="107" t="s">
        <v>693</v>
      </c>
      <c r="C8" s="107" t="s">
        <v>1676</v>
      </c>
      <c r="D8" s="100" t="s">
        <v>1697</v>
      </c>
      <c r="E8" s="107" t="s">
        <v>2191</v>
      </c>
      <c r="F8" s="107" t="s">
        <v>2192</v>
      </c>
      <c r="G8" s="107" t="s">
        <v>2193</v>
      </c>
      <c r="H8" s="107" t="s">
        <v>2194</v>
      </c>
      <c r="I8" s="100" t="s">
        <v>2195</v>
      </c>
      <c r="J8" s="107" t="s">
        <v>2196</v>
      </c>
    </row>
    <row r="9" spans="1:10" x14ac:dyDescent="0.2">
      <c r="B9" t="s">
        <v>787</v>
      </c>
      <c r="C9" t="s">
        <v>788</v>
      </c>
      <c r="D9" s="7">
        <v>5</v>
      </c>
      <c r="E9" t="s">
        <v>2197</v>
      </c>
      <c r="F9" t="s">
        <v>2198</v>
      </c>
      <c r="G9" t="s">
        <v>2199</v>
      </c>
      <c r="H9" t="s">
        <v>2199</v>
      </c>
      <c r="I9" s="7">
        <v>1</v>
      </c>
    </row>
    <row r="10" spans="1:10" x14ac:dyDescent="0.2">
      <c r="B10" t="s">
        <v>787</v>
      </c>
      <c r="C10" t="s">
        <v>788</v>
      </c>
      <c r="D10" s="7">
        <v>1</v>
      </c>
      <c r="E10" t="s">
        <v>2200</v>
      </c>
      <c r="F10" t="s">
        <v>2198</v>
      </c>
      <c r="G10" t="s">
        <v>2201</v>
      </c>
      <c r="H10" t="s">
        <v>2201</v>
      </c>
      <c r="I10" s="7">
        <v>1</v>
      </c>
    </row>
    <row r="11" spans="1:10" x14ac:dyDescent="0.2">
      <c r="B11" t="s">
        <v>787</v>
      </c>
      <c r="C11" t="s">
        <v>788</v>
      </c>
      <c r="D11" s="7">
        <v>7</v>
      </c>
      <c r="E11" t="s">
        <v>2202</v>
      </c>
      <c r="F11" t="s">
        <v>2198</v>
      </c>
      <c r="G11" t="s">
        <v>2203</v>
      </c>
      <c r="H11" t="s">
        <v>2203</v>
      </c>
      <c r="I11" s="7">
        <v>1</v>
      </c>
    </row>
    <row r="12" spans="1:10" x14ac:dyDescent="0.2">
      <c r="B12" t="s">
        <v>787</v>
      </c>
      <c r="C12" t="s">
        <v>788</v>
      </c>
      <c r="D12" s="7">
        <v>6</v>
      </c>
      <c r="E12" t="s">
        <v>2204</v>
      </c>
      <c r="F12" t="s">
        <v>2198</v>
      </c>
      <c r="G12" t="s">
        <v>2205</v>
      </c>
      <c r="H12" t="s">
        <v>2205</v>
      </c>
      <c r="I12" s="7">
        <v>1</v>
      </c>
    </row>
    <row r="13" spans="1:10" x14ac:dyDescent="0.2">
      <c r="B13" t="s">
        <v>787</v>
      </c>
      <c r="C13" t="s">
        <v>788</v>
      </c>
      <c r="D13" s="7">
        <v>2</v>
      </c>
      <c r="E13" t="s">
        <v>2206</v>
      </c>
      <c r="F13" t="s">
        <v>2198</v>
      </c>
      <c r="G13" t="s">
        <v>2207</v>
      </c>
      <c r="H13" t="s">
        <v>2207</v>
      </c>
      <c r="I13" s="7">
        <v>1</v>
      </c>
    </row>
    <row r="14" spans="1:10" x14ac:dyDescent="0.2">
      <c r="B14" t="s">
        <v>787</v>
      </c>
      <c r="C14" t="s">
        <v>788</v>
      </c>
      <c r="D14" s="7">
        <v>8</v>
      </c>
      <c r="E14" t="s">
        <v>2208</v>
      </c>
      <c r="F14" t="s">
        <v>2209</v>
      </c>
      <c r="G14" t="s">
        <v>2210</v>
      </c>
      <c r="H14" t="s">
        <v>2210</v>
      </c>
      <c r="I14" s="7">
        <v>1</v>
      </c>
      <c r="J14" t="s">
        <v>2211</v>
      </c>
    </row>
    <row r="15" spans="1:10" x14ac:dyDescent="0.2">
      <c r="B15" t="s">
        <v>787</v>
      </c>
      <c r="C15" t="s">
        <v>788</v>
      </c>
      <c r="D15" s="7">
        <v>9</v>
      </c>
      <c r="E15" t="s">
        <v>2212</v>
      </c>
      <c r="F15" t="s">
        <v>2213</v>
      </c>
      <c r="G15" t="s">
        <v>2214</v>
      </c>
      <c r="H15" t="s">
        <v>2214</v>
      </c>
      <c r="I15" s="7">
        <v>2</v>
      </c>
    </row>
    <row r="16" spans="1:10" x14ac:dyDescent="0.2">
      <c r="B16" t="s">
        <v>787</v>
      </c>
      <c r="C16" t="s">
        <v>788</v>
      </c>
      <c r="D16" s="7">
        <v>3</v>
      </c>
      <c r="E16" t="s">
        <v>2215</v>
      </c>
      <c r="F16" t="s">
        <v>2213</v>
      </c>
      <c r="G16" t="s">
        <v>2216</v>
      </c>
      <c r="H16" t="s">
        <v>2216</v>
      </c>
      <c r="I16" s="7">
        <v>2</v>
      </c>
    </row>
    <row r="17" spans="1:15" x14ac:dyDescent="0.2">
      <c r="B17" t="s">
        <v>787</v>
      </c>
      <c r="C17" t="s">
        <v>788</v>
      </c>
      <c r="D17" s="7">
        <v>14</v>
      </c>
      <c r="E17" t="s">
        <v>2217</v>
      </c>
      <c r="F17" t="s">
        <v>2198</v>
      </c>
      <c r="G17" t="s">
        <v>2218</v>
      </c>
      <c r="H17" t="s">
        <v>2218</v>
      </c>
      <c r="I17" s="7">
        <v>1</v>
      </c>
    </row>
    <row r="18" spans="1:15" x14ac:dyDescent="0.2">
      <c r="B18" t="s">
        <v>787</v>
      </c>
      <c r="C18" t="s">
        <v>788</v>
      </c>
      <c r="D18" s="7">
        <v>13</v>
      </c>
      <c r="E18" t="s">
        <v>2219</v>
      </c>
      <c r="F18" t="s">
        <v>2198</v>
      </c>
      <c r="G18" t="s">
        <v>2218</v>
      </c>
      <c r="H18" t="s">
        <v>2218</v>
      </c>
      <c r="I18" s="7">
        <v>1</v>
      </c>
    </row>
    <row r="19" spans="1:15" x14ac:dyDescent="0.2">
      <c r="A19" s="128"/>
      <c r="B19" s="128" t="s">
        <v>1724</v>
      </c>
      <c r="C19" s="128"/>
      <c r="D19" s="138"/>
      <c r="E19" s="128"/>
      <c r="F19" s="128"/>
      <c r="G19" s="128"/>
      <c r="H19" s="128"/>
      <c r="I19" s="138"/>
      <c r="J19" s="128"/>
      <c r="K19" s="128"/>
      <c r="L19" s="128"/>
      <c r="M19" s="128"/>
      <c r="N19" s="128"/>
      <c r="O19" s="128"/>
    </row>
    <row r="21" spans="1:15" x14ac:dyDescent="0.2">
      <c r="B21" t="s">
        <v>531</v>
      </c>
      <c r="C21" t="s">
        <v>955</v>
      </c>
      <c r="D21" s="7">
        <v>1</v>
      </c>
      <c r="E21" t="s">
        <v>2220</v>
      </c>
      <c r="F21" t="s">
        <v>2221</v>
      </c>
      <c r="G21" t="s">
        <v>2222</v>
      </c>
      <c r="H21" t="s">
        <v>2222</v>
      </c>
      <c r="I21" s="7">
        <v>1</v>
      </c>
      <c r="J21" t="s">
        <v>2223</v>
      </c>
    </row>
    <row r="22" spans="1:15" x14ac:dyDescent="0.2">
      <c r="B22" t="s">
        <v>531</v>
      </c>
      <c r="C22" t="s">
        <v>955</v>
      </c>
      <c r="D22" s="7">
        <v>2</v>
      </c>
      <c r="E22" t="s">
        <v>2224</v>
      </c>
      <c r="F22" t="s">
        <v>2221</v>
      </c>
      <c r="G22" t="s">
        <v>2222</v>
      </c>
      <c r="H22" t="s">
        <v>2222</v>
      </c>
      <c r="I22" s="7">
        <v>1</v>
      </c>
      <c r="J22" t="s">
        <v>2225</v>
      </c>
    </row>
    <row r="23" spans="1:15" x14ac:dyDescent="0.2">
      <c r="B23" t="s">
        <v>531</v>
      </c>
      <c r="C23" t="s">
        <v>955</v>
      </c>
      <c r="D23" s="7">
        <v>3</v>
      </c>
      <c r="E23" t="s">
        <v>2226</v>
      </c>
      <c r="F23" t="s">
        <v>2227</v>
      </c>
      <c r="G23" t="s">
        <v>2228</v>
      </c>
      <c r="H23" t="s">
        <v>2228</v>
      </c>
      <c r="I23" s="7">
        <v>3</v>
      </c>
      <c r="J23" t="s">
        <v>2229</v>
      </c>
    </row>
    <row r="24" spans="1:15" x14ac:dyDescent="0.2">
      <c r="B24" t="s">
        <v>531</v>
      </c>
      <c r="C24" t="s">
        <v>955</v>
      </c>
      <c r="D24" s="7">
        <v>4</v>
      </c>
      <c r="E24" t="s">
        <v>2230</v>
      </c>
      <c r="F24" t="s">
        <v>2227</v>
      </c>
      <c r="G24" t="s">
        <v>2228</v>
      </c>
      <c r="H24" t="s">
        <v>2228</v>
      </c>
      <c r="I24" s="7">
        <v>2</v>
      </c>
      <c r="J24" t="s">
        <v>2229</v>
      </c>
    </row>
    <row r="25" spans="1:15" x14ac:dyDescent="0.2">
      <c r="B25" t="s">
        <v>531</v>
      </c>
      <c r="C25" t="s">
        <v>955</v>
      </c>
      <c r="D25" s="7">
        <v>5</v>
      </c>
      <c r="E25" t="s">
        <v>2231</v>
      </c>
      <c r="F25" t="s">
        <v>2227</v>
      </c>
      <c r="G25" t="s">
        <v>2228</v>
      </c>
      <c r="H25" t="s">
        <v>2228</v>
      </c>
      <c r="I25" s="7">
        <v>2</v>
      </c>
      <c r="J25" t="s">
        <v>2229</v>
      </c>
    </row>
    <row r="26" spans="1:15" x14ac:dyDescent="0.2">
      <c r="B26" t="s">
        <v>531</v>
      </c>
      <c r="C26" t="s">
        <v>955</v>
      </c>
      <c r="D26" s="7">
        <v>6</v>
      </c>
      <c r="E26" t="s">
        <v>2232</v>
      </c>
      <c r="F26" t="s">
        <v>2227</v>
      </c>
      <c r="G26" t="s">
        <v>2233</v>
      </c>
      <c r="H26" t="s">
        <v>2233</v>
      </c>
      <c r="I26" s="7">
        <v>1</v>
      </c>
    </row>
    <row r="27" spans="1:15" x14ac:dyDescent="0.2">
      <c r="A27" s="128"/>
      <c r="B27" s="128" t="s">
        <v>1724</v>
      </c>
      <c r="C27" s="128"/>
      <c r="D27" s="138"/>
      <c r="E27" s="128"/>
      <c r="F27" s="128"/>
      <c r="G27" s="128"/>
      <c r="H27" s="128"/>
      <c r="I27" s="138"/>
      <c r="J27" s="128"/>
      <c r="K27" s="128"/>
      <c r="L27" s="128"/>
      <c r="M27" s="128"/>
      <c r="N27" s="128"/>
      <c r="O27" s="128"/>
    </row>
    <row r="29" spans="1:15" x14ac:dyDescent="0.2">
      <c r="B29" t="s">
        <v>441</v>
      </c>
      <c r="C29" t="s">
        <v>1024</v>
      </c>
      <c r="D29" s="7">
        <v>1</v>
      </c>
      <c r="E29" t="s">
        <v>2234</v>
      </c>
      <c r="F29" t="s">
        <v>2235</v>
      </c>
      <c r="G29" t="s">
        <v>2236</v>
      </c>
      <c r="H29" t="s">
        <v>2236</v>
      </c>
      <c r="I29" s="7">
        <v>1</v>
      </c>
      <c r="J29" t="s">
        <v>2229</v>
      </c>
    </row>
    <row r="30" spans="1:15" x14ac:dyDescent="0.2">
      <c r="B30" t="s">
        <v>441</v>
      </c>
      <c r="C30" t="s">
        <v>1024</v>
      </c>
      <c r="D30" s="7">
        <v>2</v>
      </c>
      <c r="E30" t="s">
        <v>2237</v>
      </c>
      <c r="F30" t="s">
        <v>2235</v>
      </c>
      <c r="G30" t="s">
        <v>2236</v>
      </c>
      <c r="H30" t="s">
        <v>2236</v>
      </c>
      <c r="I30" s="7">
        <v>2</v>
      </c>
      <c r="J30" t="s">
        <v>2229</v>
      </c>
    </row>
    <row r="31" spans="1:15" x14ac:dyDescent="0.2">
      <c r="B31" t="s">
        <v>441</v>
      </c>
      <c r="C31" t="s">
        <v>1024</v>
      </c>
      <c r="D31" s="7">
        <v>9</v>
      </c>
      <c r="E31" t="s">
        <v>2238</v>
      </c>
      <c r="F31" t="s">
        <v>2235</v>
      </c>
      <c r="G31" t="s">
        <v>2239</v>
      </c>
      <c r="H31" t="s">
        <v>2239</v>
      </c>
      <c r="I31" s="7">
        <v>10</v>
      </c>
      <c r="J31" t="s">
        <v>2229</v>
      </c>
    </row>
    <row r="32" spans="1:15" x14ac:dyDescent="0.2">
      <c r="B32" t="s">
        <v>441</v>
      </c>
      <c r="C32" t="s">
        <v>1024</v>
      </c>
      <c r="D32" s="7">
        <v>10</v>
      </c>
      <c r="E32" t="s">
        <v>2240</v>
      </c>
      <c r="F32" t="s">
        <v>2235</v>
      </c>
      <c r="G32" t="s">
        <v>2239</v>
      </c>
      <c r="H32" t="s">
        <v>2239</v>
      </c>
      <c r="I32" s="7">
        <v>10</v>
      </c>
      <c r="J32" t="s">
        <v>2229</v>
      </c>
    </row>
    <row r="33" spans="1:15" x14ac:dyDescent="0.2">
      <c r="B33" t="s">
        <v>441</v>
      </c>
      <c r="C33" t="s">
        <v>1024</v>
      </c>
      <c r="D33" s="7">
        <v>6</v>
      </c>
      <c r="E33" t="s">
        <v>2241</v>
      </c>
      <c r="F33" t="s">
        <v>2235</v>
      </c>
      <c r="G33" t="s">
        <v>2236</v>
      </c>
      <c r="H33" t="s">
        <v>2236</v>
      </c>
      <c r="I33" s="7">
        <v>6</v>
      </c>
      <c r="J33" t="s">
        <v>2229</v>
      </c>
    </row>
    <row r="34" spans="1:15" x14ac:dyDescent="0.2">
      <c r="B34" t="s">
        <v>441</v>
      </c>
      <c r="C34" t="s">
        <v>1024</v>
      </c>
      <c r="D34" s="7">
        <v>3</v>
      </c>
      <c r="E34" t="s">
        <v>2242</v>
      </c>
      <c r="F34" t="s">
        <v>2235</v>
      </c>
      <c r="G34" t="s">
        <v>2236</v>
      </c>
      <c r="H34" t="s">
        <v>2236</v>
      </c>
      <c r="I34" s="7">
        <v>9</v>
      </c>
      <c r="J34" t="s">
        <v>2229</v>
      </c>
    </row>
    <row r="35" spans="1:15" x14ac:dyDescent="0.2">
      <c r="B35" t="s">
        <v>441</v>
      </c>
      <c r="C35" t="s">
        <v>1024</v>
      </c>
      <c r="D35" s="7">
        <v>4</v>
      </c>
      <c r="E35" t="s">
        <v>2243</v>
      </c>
      <c r="F35" t="s">
        <v>2235</v>
      </c>
      <c r="G35" t="s">
        <v>2236</v>
      </c>
      <c r="H35" t="s">
        <v>2236</v>
      </c>
      <c r="I35" s="7">
        <v>3</v>
      </c>
      <c r="J35" t="s">
        <v>2229</v>
      </c>
    </row>
    <row r="36" spans="1:15" x14ac:dyDescent="0.2">
      <c r="B36" t="s">
        <v>441</v>
      </c>
      <c r="C36" t="s">
        <v>1024</v>
      </c>
      <c r="D36" s="7">
        <v>5</v>
      </c>
      <c r="E36" t="s">
        <v>2244</v>
      </c>
      <c r="F36" t="s">
        <v>2235</v>
      </c>
      <c r="G36" t="s">
        <v>2236</v>
      </c>
      <c r="H36" t="s">
        <v>2236</v>
      </c>
      <c r="I36" s="7">
        <v>4</v>
      </c>
      <c r="J36" t="s">
        <v>2229</v>
      </c>
    </row>
    <row r="37" spans="1:15" x14ac:dyDescent="0.2">
      <c r="B37" t="s">
        <v>441</v>
      </c>
      <c r="C37" t="s">
        <v>1024</v>
      </c>
      <c r="D37" s="7">
        <v>7</v>
      </c>
      <c r="E37" t="s">
        <v>2245</v>
      </c>
      <c r="F37" t="s">
        <v>2235</v>
      </c>
      <c r="G37" t="s">
        <v>2246</v>
      </c>
      <c r="H37" t="s">
        <v>2246</v>
      </c>
      <c r="I37" s="7">
        <v>10</v>
      </c>
      <c r="J37" t="s">
        <v>2229</v>
      </c>
    </row>
    <row r="38" spans="1:15" x14ac:dyDescent="0.2">
      <c r="B38" t="s">
        <v>441</v>
      </c>
      <c r="C38" t="s">
        <v>1024</v>
      </c>
      <c r="D38" s="7">
        <v>8</v>
      </c>
      <c r="E38" t="s">
        <v>2247</v>
      </c>
      <c r="F38" t="s">
        <v>2235</v>
      </c>
      <c r="G38" t="s">
        <v>2246</v>
      </c>
      <c r="H38" t="s">
        <v>2246</v>
      </c>
      <c r="I38" s="7">
        <v>2</v>
      </c>
      <c r="J38" t="s">
        <v>2229</v>
      </c>
    </row>
    <row r="39" spans="1:15" x14ac:dyDescent="0.2">
      <c r="A39" s="128"/>
      <c r="B39" s="128" t="s">
        <v>1724</v>
      </c>
      <c r="C39" s="128"/>
      <c r="D39" s="138"/>
      <c r="E39" s="128"/>
      <c r="F39" s="128"/>
      <c r="G39" s="128"/>
      <c r="H39" s="128"/>
      <c r="I39" s="138"/>
      <c r="J39" s="128"/>
      <c r="K39" s="128"/>
      <c r="L39" s="128"/>
      <c r="M39" s="128"/>
      <c r="N39" s="128"/>
      <c r="O39" s="128"/>
    </row>
    <row r="41" spans="1:15" x14ac:dyDescent="0.2">
      <c r="B41" t="s">
        <v>451</v>
      </c>
      <c r="C41" t="s">
        <v>1030</v>
      </c>
      <c r="D41" s="7">
        <v>1</v>
      </c>
      <c r="E41" t="s">
        <v>2248</v>
      </c>
      <c r="F41" t="s">
        <v>2235</v>
      </c>
      <c r="G41" t="s">
        <v>2249</v>
      </c>
      <c r="H41" t="s">
        <v>2249</v>
      </c>
      <c r="I41" s="7">
        <v>0</v>
      </c>
      <c r="J41" t="s">
        <v>2229</v>
      </c>
    </row>
    <row r="42" spans="1:15" x14ac:dyDescent="0.2">
      <c r="B42" t="s">
        <v>451</v>
      </c>
      <c r="C42" t="s">
        <v>1030</v>
      </c>
      <c r="D42" s="7">
        <v>2</v>
      </c>
      <c r="E42" t="s">
        <v>2250</v>
      </c>
      <c r="F42" t="s">
        <v>2235</v>
      </c>
      <c r="G42" t="s">
        <v>2251</v>
      </c>
      <c r="H42" t="s">
        <v>2251</v>
      </c>
      <c r="I42" s="7">
        <v>4</v>
      </c>
      <c r="J42" t="s">
        <v>2229</v>
      </c>
    </row>
    <row r="43" spans="1:15" x14ac:dyDescent="0.2">
      <c r="B43" t="s">
        <v>451</v>
      </c>
      <c r="C43" t="s">
        <v>1030</v>
      </c>
      <c r="D43" s="7">
        <v>3</v>
      </c>
      <c r="E43" t="s">
        <v>2252</v>
      </c>
      <c r="F43" t="s">
        <v>2235</v>
      </c>
      <c r="G43" t="s">
        <v>2253</v>
      </c>
      <c r="H43" t="s">
        <v>2253</v>
      </c>
      <c r="I43" s="7">
        <v>2</v>
      </c>
      <c r="J43" t="s">
        <v>2229</v>
      </c>
    </row>
    <row r="44" spans="1:15" x14ac:dyDescent="0.2">
      <c r="B44" t="s">
        <v>451</v>
      </c>
      <c r="C44" t="s">
        <v>1030</v>
      </c>
      <c r="D44" s="7">
        <v>5</v>
      </c>
      <c r="E44" t="s">
        <v>2254</v>
      </c>
      <c r="F44" t="s">
        <v>2235</v>
      </c>
      <c r="G44" t="s">
        <v>2255</v>
      </c>
      <c r="H44" t="s">
        <v>2255</v>
      </c>
      <c r="I44" s="7">
        <v>7</v>
      </c>
      <c r="J44" t="s">
        <v>2229</v>
      </c>
    </row>
    <row r="45" spans="1:15" x14ac:dyDescent="0.2">
      <c r="B45" t="s">
        <v>451</v>
      </c>
      <c r="C45" t="s">
        <v>1030</v>
      </c>
      <c r="D45" s="7">
        <v>4</v>
      </c>
      <c r="E45" t="s">
        <v>2256</v>
      </c>
      <c r="F45" t="s">
        <v>2235</v>
      </c>
      <c r="G45" t="s">
        <v>2257</v>
      </c>
      <c r="H45" t="s">
        <v>2257</v>
      </c>
      <c r="I45" s="7">
        <v>9</v>
      </c>
      <c r="J45" t="s">
        <v>2229</v>
      </c>
    </row>
    <row r="46" spans="1:15" x14ac:dyDescent="0.2">
      <c r="A46" s="128"/>
      <c r="B46" s="128" t="s">
        <v>1724</v>
      </c>
      <c r="C46" s="128"/>
      <c r="D46" s="138"/>
      <c r="E46" s="128"/>
      <c r="F46" s="128"/>
      <c r="G46" s="128"/>
      <c r="H46" s="128"/>
      <c r="I46" s="138"/>
      <c r="J46" s="128"/>
      <c r="K46" s="128"/>
      <c r="L46" s="128"/>
      <c r="M46" s="128"/>
      <c r="N46" s="128"/>
      <c r="O46" s="128"/>
    </row>
    <row r="48" spans="1:15" x14ac:dyDescent="0.2">
      <c r="B48" t="s">
        <v>482</v>
      </c>
      <c r="C48" t="s">
        <v>777</v>
      </c>
      <c r="D48" s="7">
        <v>8</v>
      </c>
      <c r="E48" t="s">
        <v>2258</v>
      </c>
      <c r="F48" t="s">
        <v>2259</v>
      </c>
      <c r="G48" t="s">
        <v>2260</v>
      </c>
      <c r="H48" t="s">
        <v>2260</v>
      </c>
      <c r="I48" s="7">
        <v>1</v>
      </c>
      <c r="J48" t="s">
        <v>2261</v>
      </c>
    </row>
    <row r="49" spans="1:15" x14ac:dyDescent="0.2">
      <c r="B49" t="s">
        <v>482</v>
      </c>
      <c r="C49" t="s">
        <v>777</v>
      </c>
      <c r="D49" s="7">
        <v>9</v>
      </c>
      <c r="E49" t="s">
        <v>2262</v>
      </c>
      <c r="F49" t="s">
        <v>2259</v>
      </c>
      <c r="G49" t="s">
        <v>2260</v>
      </c>
      <c r="H49" t="s">
        <v>2260</v>
      </c>
      <c r="I49" s="7">
        <v>1</v>
      </c>
      <c r="J49" t="s">
        <v>2263</v>
      </c>
    </row>
    <row r="50" spans="1:15" x14ac:dyDescent="0.2">
      <c r="B50" t="s">
        <v>482</v>
      </c>
      <c r="C50" t="s">
        <v>777</v>
      </c>
      <c r="D50" s="7">
        <v>10</v>
      </c>
      <c r="E50" t="s">
        <v>2264</v>
      </c>
      <c r="F50" t="s">
        <v>2259</v>
      </c>
      <c r="G50" t="s">
        <v>2260</v>
      </c>
      <c r="H50" t="s">
        <v>2260</v>
      </c>
      <c r="I50" s="7">
        <v>1</v>
      </c>
      <c r="J50" t="s">
        <v>2265</v>
      </c>
    </row>
    <row r="51" spans="1:15" x14ac:dyDescent="0.2">
      <c r="B51" t="s">
        <v>482</v>
      </c>
      <c r="C51" t="s">
        <v>777</v>
      </c>
      <c r="D51" s="7">
        <v>11</v>
      </c>
      <c r="E51" t="s">
        <v>2266</v>
      </c>
      <c r="F51" t="s">
        <v>2259</v>
      </c>
      <c r="G51" t="s">
        <v>2260</v>
      </c>
      <c r="H51" t="s">
        <v>2260</v>
      </c>
      <c r="I51" s="7">
        <v>1</v>
      </c>
      <c r="J51" t="s">
        <v>2267</v>
      </c>
    </row>
    <row r="52" spans="1:15" x14ac:dyDescent="0.2">
      <c r="B52" t="s">
        <v>482</v>
      </c>
      <c r="C52" t="s">
        <v>777</v>
      </c>
      <c r="D52" s="7">
        <v>12</v>
      </c>
      <c r="E52" t="s">
        <v>2268</v>
      </c>
      <c r="F52" t="s">
        <v>2259</v>
      </c>
      <c r="G52" t="s">
        <v>2260</v>
      </c>
      <c r="H52" t="s">
        <v>2260</v>
      </c>
      <c r="I52" s="7">
        <v>1</v>
      </c>
      <c r="J52" t="s">
        <v>2269</v>
      </c>
    </row>
    <row r="53" spans="1:15" x14ac:dyDescent="0.2">
      <c r="B53" t="s">
        <v>482</v>
      </c>
      <c r="C53" t="s">
        <v>777</v>
      </c>
      <c r="D53" s="7">
        <v>13</v>
      </c>
      <c r="E53" t="s">
        <v>2270</v>
      </c>
      <c r="F53" t="s">
        <v>2259</v>
      </c>
      <c r="G53" t="s">
        <v>2260</v>
      </c>
      <c r="H53" t="s">
        <v>2260</v>
      </c>
      <c r="I53" s="7">
        <v>1</v>
      </c>
      <c r="J53" t="s">
        <v>2271</v>
      </c>
    </row>
    <row r="54" spans="1:15" x14ac:dyDescent="0.2">
      <c r="B54" t="s">
        <v>482</v>
      </c>
      <c r="C54" t="s">
        <v>777</v>
      </c>
      <c r="D54" s="7">
        <v>14</v>
      </c>
      <c r="E54" t="s">
        <v>2272</v>
      </c>
      <c r="F54" t="s">
        <v>2259</v>
      </c>
      <c r="G54" t="s">
        <v>2273</v>
      </c>
      <c r="H54" t="s">
        <v>2273</v>
      </c>
      <c r="I54" s="7">
        <v>1</v>
      </c>
      <c r="J54" t="s">
        <v>2274</v>
      </c>
    </row>
    <row r="55" spans="1:15" x14ac:dyDescent="0.2">
      <c r="B55" t="s">
        <v>482</v>
      </c>
      <c r="C55" t="s">
        <v>777</v>
      </c>
      <c r="D55" s="7">
        <v>15</v>
      </c>
      <c r="E55" t="s">
        <v>2275</v>
      </c>
      <c r="F55" t="s">
        <v>2259</v>
      </c>
      <c r="G55" t="s">
        <v>2273</v>
      </c>
      <c r="H55" t="s">
        <v>2273</v>
      </c>
      <c r="I55" s="7">
        <v>1</v>
      </c>
      <c r="J55" t="s">
        <v>2276</v>
      </c>
    </row>
    <row r="56" spans="1:15" x14ac:dyDescent="0.2">
      <c r="B56" t="s">
        <v>482</v>
      </c>
      <c r="C56" t="s">
        <v>777</v>
      </c>
      <c r="D56" s="7">
        <v>16</v>
      </c>
      <c r="E56" t="s">
        <v>2277</v>
      </c>
      <c r="F56" t="s">
        <v>2259</v>
      </c>
      <c r="G56" t="s">
        <v>2273</v>
      </c>
      <c r="H56" t="s">
        <v>2273</v>
      </c>
      <c r="I56" s="7">
        <v>1</v>
      </c>
      <c r="J56" t="s">
        <v>2278</v>
      </c>
    </row>
    <row r="57" spans="1:15" x14ac:dyDescent="0.2">
      <c r="B57" t="s">
        <v>482</v>
      </c>
      <c r="C57" t="s">
        <v>777</v>
      </c>
      <c r="D57" s="7">
        <v>17</v>
      </c>
      <c r="E57" t="s">
        <v>2279</v>
      </c>
      <c r="F57" t="s">
        <v>2259</v>
      </c>
      <c r="G57" t="s">
        <v>2273</v>
      </c>
      <c r="H57" t="s">
        <v>2273</v>
      </c>
      <c r="I57" s="7">
        <v>1</v>
      </c>
      <c r="J57" t="s">
        <v>2280</v>
      </c>
    </row>
    <row r="58" spans="1:15" x14ac:dyDescent="0.2">
      <c r="A58" s="128"/>
      <c r="B58" s="128" t="s">
        <v>1724</v>
      </c>
      <c r="C58" s="128"/>
      <c r="D58" s="138"/>
      <c r="E58" s="128"/>
      <c r="F58" s="128"/>
      <c r="G58" s="128"/>
      <c r="H58" s="128"/>
      <c r="I58" s="138"/>
      <c r="J58" s="128"/>
      <c r="K58" s="128"/>
      <c r="L58" s="128"/>
      <c r="M58" s="128"/>
      <c r="N58" s="128"/>
      <c r="O58" s="128"/>
    </row>
    <row r="60" spans="1:15" x14ac:dyDescent="0.2">
      <c r="B60" t="s">
        <v>445</v>
      </c>
      <c r="C60" t="s">
        <v>1026</v>
      </c>
      <c r="D60" s="7">
        <v>6</v>
      </c>
      <c r="E60" t="s">
        <v>2281</v>
      </c>
      <c r="F60" t="s">
        <v>2221</v>
      </c>
      <c r="G60" t="s">
        <v>2282</v>
      </c>
      <c r="H60" t="s">
        <v>2282</v>
      </c>
      <c r="I60" s="7">
        <v>1</v>
      </c>
      <c r="J60" t="s">
        <v>2283</v>
      </c>
    </row>
    <row r="61" spans="1:15" x14ac:dyDescent="0.2">
      <c r="B61" t="s">
        <v>445</v>
      </c>
      <c r="C61" t="s">
        <v>1026</v>
      </c>
      <c r="D61" s="7">
        <v>7</v>
      </c>
      <c r="E61" t="s">
        <v>2284</v>
      </c>
      <c r="F61" t="s">
        <v>2221</v>
      </c>
      <c r="G61" t="s">
        <v>2282</v>
      </c>
      <c r="H61" t="s">
        <v>2282</v>
      </c>
      <c r="I61" s="7">
        <v>1</v>
      </c>
      <c r="J61" t="s">
        <v>2283</v>
      </c>
    </row>
    <row r="62" spans="1:15" x14ac:dyDescent="0.2">
      <c r="B62" t="s">
        <v>445</v>
      </c>
      <c r="C62" t="s">
        <v>1026</v>
      </c>
      <c r="D62" s="7">
        <v>8</v>
      </c>
      <c r="E62" t="s">
        <v>2285</v>
      </c>
      <c r="F62" t="s">
        <v>2221</v>
      </c>
      <c r="G62" t="s">
        <v>2282</v>
      </c>
      <c r="H62" t="s">
        <v>2282</v>
      </c>
      <c r="I62" s="7">
        <v>1</v>
      </c>
      <c r="J62" t="s">
        <v>2283</v>
      </c>
    </row>
    <row r="63" spans="1:15" x14ac:dyDescent="0.2">
      <c r="B63" t="s">
        <v>445</v>
      </c>
      <c r="C63" t="s">
        <v>1026</v>
      </c>
      <c r="D63" s="7">
        <v>9</v>
      </c>
      <c r="E63" t="s">
        <v>2286</v>
      </c>
      <c r="F63" t="s">
        <v>2221</v>
      </c>
      <c r="G63" t="s">
        <v>2282</v>
      </c>
      <c r="H63" t="s">
        <v>2282</v>
      </c>
      <c r="I63" s="7">
        <v>1</v>
      </c>
      <c r="J63" t="s">
        <v>2283</v>
      </c>
    </row>
    <row r="64" spans="1:15" x14ac:dyDescent="0.2">
      <c r="B64" t="s">
        <v>445</v>
      </c>
      <c r="C64" t="s">
        <v>1026</v>
      </c>
      <c r="D64" s="7">
        <v>1</v>
      </c>
      <c r="E64" t="s">
        <v>2287</v>
      </c>
      <c r="F64" t="s">
        <v>2198</v>
      </c>
      <c r="G64" t="s">
        <v>2288</v>
      </c>
      <c r="H64" t="s">
        <v>2288</v>
      </c>
      <c r="I64" s="7">
        <v>1</v>
      </c>
      <c r="J64" t="s">
        <v>2289</v>
      </c>
    </row>
    <row r="65" spans="1:15" x14ac:dyDescent="0.2">
      <c r="B65" t="s">
        <v>445</v>
      </c>
      <c r="C65" t="s">
        <v>1026</v>
      </c>
      <c r="D65" s="7">
        <v>4</v>
      </c>
      <c r="E65" t="s">
        <v>2290</v>
      </c>
      <c r="F65" t="s">
        <v>2198</v>
      </c>
      <c r="G65" t="s">
        <v>2291</v>
      </c>
      <c r="H65" t="s">
        <v>2291</v>
      </c>
      <c r="I65" s="7">
        <v>0</v>
      </c>
      <c r="J65" t="s">
        <v>2292</v>
      </c>
    </row>
    <row r="66" spans="1:15" x14ac:dyDescent="0.2">
      <c r="B66" t="s">
        <v>445</v>
      </c>
      <c r="C66" t="s">
        <v>1026</v>
      </c>
      <c r="D66" s="7">
        <v>5</v>
      </c>
      <c r="E66" t="s">
        <v>2293</v>
      </c>
      <c r="F66" t="s">
        <v>2198</v>
      </c>
      <c r="G66" t="s">
        <v>2294</v>
      </c>
      <c r="H66" t="s">
        <v>2294</v>
      </c>
      <c r="I66" s="7">
        <v>1</v>
      </c>
      <c r="J66" t="s">
        <v>2295</v>
      </c>
    </row>
    <row r="67" spans="1:15" x14ac:dyDescent="0.2">
      <c r="B67" t="s">
        <v>445</v>
      </c>
      <c r="C67" t="s">
        <v>1026</v>
      </c>
      <c r="D67" s="7">
        <v>2</v>
      </c>
      <c r="E67" t="s">
        <v>2296</v>
      </c>
      <c r="F67" t="s">
        <v>2198</v>
      </c>
      <c r="G67" t="s">
        <v>2297</v>
      </c>
      <c r="H67" t="s">
        <v>2297</v>
      </c>
      <c r="I67" s="7">
        <v>1</v>
      </c>
      <c r="J67" t="s">
        <v>2298</v>
      </c>
    </row>
    <row r="68" spans="1:15" x14ac:dyDescent="0.2">
      <c r="A68" s="128"/>
      <c r="B68" s="128" t="s">
        <v>1724</v>
      </c>
      <c r="C68" s="128"/>
      <c r="D68" s="138"/>
      <c r="E68" s="128"/>
      <c r="F68" s="128"/>
      <c r="G68" s="128"/>
      <c r="H68" s="128"/>
      <c r="I68" s="138"/>
      <c r="J68" s="128"/>
      <c r="K68" s="128"/>
      <c r="L68" s="128"/>
      <c r="M68" s="128"/>
      <c r="N68" s="128"/>
      <c r="O68" s="128"/>
    </row>
    <row r="70" spans="1:15" x14ac:dyDescent="0.2">
      <c r="B70" t="s">
        <v>766</v>
      </c>
      <c r="C70" t="s">
        <v>775</v>
      </c>
      <c r="D70" s="7">
        <v>5</v>
      </c>
      <c r="E70" t="s">
        <v>2197</v>
      </c>
      <c r="F70" t="s">
        <v>2198</v>
      </c>
      <c r="G70" t="s">
        <v>2199</v>
      </c>
      <c r="H70" t="s">
        <v>2199</v>
      </c>
      <c r="I70" s="7">
        <v>1</v>
      </c>
    </row>
    <row r="71" spans="1:15" x14ac:dyDescent="0.2">
      <c r="B71" t="s">
        <v>766</v>
      </c>
      <c r="C71" t="s">
        <v>775</v>
      </c>
      <c r="D71" s="7">
        <v>1</v>
      </c>
      <c r="E71" t="s">
        <v>2200</v>
      </c>
      <c r="F71" t="s">
        <v>2198</v>
      </c>
      <c r="G71" t="s">
        <v>2201</v>
      </c>
      <c r="H71" t="s">
        <v>2201</v>
      </c>
      <c r="I71" s="7">
        <v>1</v>
      </c>
    </row>
    <row r="72" spans="1:15" x14ac:dyDescent="0.2">
      <c r="B72" t="s">
        <v>766</v>
      </c>
      <c r="C72" t="s">
        <v>775</v>
      </c>
      <c r="D72" s="7">
        <v>7</v>
      </c>
      <c r="E72" t="s">
        <v>2202</v>
      </c>
      <c r="F72" t="s">
        <v>2198</v>
      </c>
      <c r="G72" t="s">
        <v>2203</v>
      </c>
      <c r="H72" t="s">
        <v>2203</v>
      </c>
      <c r="I72" s="7">
        <v>1</v>
      </c>
    </row>
    <row r="73" spans="1:15" x14ac:dyDescent="0.2">
      <c r="B73" t="s">
        <v>766</v>
      </c>
      <c r="C73" t="s">
        <v>775</v>
      </c>
      <c r="D73" s="7">
        <v>6</v>
      </c>
      <c r="E73" t="s">
        <v>2204</v>
      </c>
      <c r="F73" t="s">
        <v>2198</v>
      </c>
      <c r="G73" t="s">
        <v>2205</v>
      </c>
      <c r="H73" t="s">
        <v>2205</v>
      </c>
      <c r="I73" s="7">
        <v>1</v>
      </c>
    </row>
    <row r="74" spans="1:15" x14ac:dyDescent="0.2">
      <c r="B74" t="s">
        <v>766</v>
      </c>
      <c r="C74" t="s">
        <v>775</v>
      </c>
      <c r="D74" s="7">
        <v>2</v>
      </c>
      <c r="E74" t="s">
        <v>2206</v>
      </c>
      <c r="F74" t="s">
        <v>2198</v>
      </c>
      <c r="G74" t="s">
        <v>2207</v>
      </c>
      <c r="H74" t="s">
        <v>2207</v>
      </c>
      <c r="I74" s="7">
        <v>1</v>
      </c>
    </row>
    <row r="75" spans="1:15" x14ac:dyDescent="0.2">
      <c r="B75" t="s">
        <v>766</v>
      </c>
      <c r="C75" t="s">
        <v>775</v>
      </c>
      <c r="D75" s="7">
        <v>8</v>
      </c>
      <c r="E75" t="s">
        <v>2208</v>
      </c>
      <c r="F75" t="s">
        <v>2209</v>
      </c>
      <c r="G75" t="s">
        <v>2210</v>
      </c>
      <c r="H75" t="s">
        <v>2210</v>
      </c>
      <c r="I75" s="7">
        <v>1</v>
      </c>
      <c r="J75" t="s">
        <v>2211</v>
      </c>
    </row>
    <row r="76" spans="1:15" x14ac:dyDescent="0.2">
      <c r="B76" t="s">
        <v>766</v>
      </c>
      <c r="C76" t="s">
        <v>775</v>
      </c>
      <c r="D76" s="7">
        <v>9</v>
      </c>
      <c r="E76" t="s">
        <v>2212</v>
      </c>
      <c r="F76" t="s">
        <v>2213</v>
      </c>
      <c r="G76" t="s">
        <v>2214</v>
      </c>
      <c r="H76" t="s">
        <v>2214</v>
      </c>
      <c r="I76" s="7">
        <v>2</v>
      </c>
    </row>
    <row r="77" spans="1:15" x14ac:dyDescent="0.2">
      <c r="B77" t="s">
        <v>766</v>
      </c>
      <c r="C77" t="s">
        <v>775</v>
      </c>
      <c r="D77" s="7">
        <v>3</v>
      </c>
      <c r="E77" t="s">
        <v>2215</v>
      </c>
      <c r="F77" t="s">
        <v>2213</v>
      </c>
      <c r="G77" t="s">
        <v>2216</v>
      </c>
      <c r="H77" t="s">
        <v>2216</v>
      </c>
      <c r="I77" s="7">
        <v>2</v>
      </c>
    </row>
    <row r="78" spans="1:15" x14ac:dyDescent="0.2">
      <c r="B78" t="s">
        <v>766</v>
      </c>
      <c r="C78" t="s">
        <v>775</v>
      </c>
      <c r="D78" s="7">
        <v>14</v>
      </c>
      <c r="E78" t="s">
        <v>2217</v>
      </c>
      <c r="F78" t="s">
        <v>2198</v>
      </c>
      <c r="G78" t="s">
        <v>2218</v>
      </c>
      <c r="H78" t="s">
        <v>2218</v>
      </c>
      <c r="I78" s="7">
        <v>1</v>
      </c>
    </row>
    <row r="79" spans="1:15" x14ac:dyDescent="0.2">
      <c r="B79" t="s">
        <v>766</v>
      </c>
      <c r="C79" t="s">
        <v>775</v>
      </c>
      <c r="D79" s="7">
        <v>13</v>
      </c>
      <c r="E79" t="s">
        <v>2219</v>
      </c>
      <c r="F79" t="s">
        <v>2198</v>
      </c>
      <c r="G79" t="s">
        <v>2218</v>
      </c>
      <c r="H79" t="s">
        <v>2218</v>
      </c>
      <c r="I79" s="7">
        <v>1</v>
      </c>
    </row>
    <row r="80" spans="1:15" x14ac:dyDescent="0.2">
      <c r="A80" s="128"/>
      <c r="B80" s="128" t="s">
        <v>1724</v>
      </c>
      <c r="C80" s="128"/>
      <c r="D80" s="138"/>
      <c r="E80" s="128"/>
      <c r="F80" s="128"/>
      <c r="G80" s="128"/>
      <c r="H80" s="128"/>
      <c r="I80" s="138"/>
      <c r="J80" s="128"/>
      <c r="K80" s="128"/>
      <c r="L80" s="128"/>
      <c r="M80" s="128"/>
      <c r="N80" s="128"/>
      <c r="O80" s="128"/>
    </row>
    <row r="82" spans="1:15" x14ac:dyDescent="0.2">
      <c r="B82" t="s">
        <v>793</v>
      </c>
      <c r="C82" t="s">
        <v>802</v>
      </c>
      <c r="D82" s="7">
        <v>1</v>
      </c>
      <c r="E82" t="s">
        <v>2299</v>
      </c>
      <c r="F82" t="s">
        <v>2213</v>
      </c>
      <c r="G82" t="s">
        <v>2300</v>
      </c>
      <c r="H82" t="s">
        <v>2300</v>
      </c>
      <c r="I82" s="7">
        <v>0</v>
      </c>
      <c r="J82" t="s">
        <v>2301</v>
      </c>
    </row>
    <row r="83" spans="1:15" x14ac:dyDescent="0.2">
      <c r="A83" s="128"/>
      <c r="B83" s="128" t="s">
        <v>1724</v>
      </c>
      <c r="C83" s="128"/>
      <c r="D83" s="138"/>
      <c r="E83" s="128"/>
      <c r="F83" s="128"/>
      <c r="G83" s="128"/>
      <c r="H83" s="128"/>
      <c r="I83" s="138"/>
      <c r="J83" s="128"/>
      <c r="K83" s="128"/>
      <c r="L83" s="128"/>
      <c r="M83" s="128"/>
      <c r="N83" s="128"/>
      <c r="O83" s="128"/>
    </row>
    <row r="85" spans="1:15" x14ac:dyDescent="0.2">
      <c r="B85" t="s">
        <v>793</v>
      </c>
      <c r="C85" t="s">
        <v>804</v>
      </c>
      <c r="D85" s="7">
        <v>1</v>
      </c>
      <c r="E85" t="s">
        <v>2302</v>
      </c>
      <c r="F85" t="s">
        <v>2213</v>
      </c>
      <c r="G85" t="s">
        <v>2303</v>
      </c>
      <c r="H85" t="s">
        <v>2303</v>
      </c>
      <c r="I85" s="7">
        <v>2</v>
      </c>
    </row>
    <row r="86" spans="1:15" x14ac:dyDescent="0.2">
      <c r="A86" s="128"/>
      <c r="B86" s="128" t="s">
        <v>1724</v>
      </c>
      <c r="C86" s="128"/>
      <c r="D86" s="138"/>
      <c r="E86" s="128"/>
      <c r="F86" s="128"/>
      <c r="G86" s="128"/>
      <c r="H86" s="128"/>
      <c r="I86" s="138"/>
      <c r="J86" s="128"/>
      <c r="K86" s="128"/>
      <c r="L86" s="128"/>
      <c r="M86" s="128"/>
      <c r="N86" s="128"/>
      <c r="O86" s="128"/>
    </row>
    <row r="88" spans="1:15" x14ac:dyDescent="0.2">
      <c r="B88" t="s">
        <v>1624</v>
      </c>
      <c r="C88" t="s">
        <v>1625</v>
      </c>
      <c r="D88" s="7">
        <v>6</v>
      </c>
      <c r="E88" t="s">
        <v>2281</v>
      </c>
      <c r="F88" t="s">
        <v>2221</v>
      </c>
      <c r="G88" t="s">
        <v>2282</v>
      </c>
      <c r="H88" t="s">
        <v>2282</v>
      </c>
      <c r="I88" s="7">
        <v>1</v>
      </c>
      <c r="J88" t="s">
        <v>2283</v>
      </c>
    </row>
    <row r="89" spans="1:15" x14ac:dyDescent="0.2">
      <c r="B89" t="s">
        <v>1624</v>
      </c>
      <c r="C89" t="s">
        <v>1625</v>
      </c>
      <c r="D89" s="7">
        <v>7</v>
      </c>
      <c r="E89" t="s">
        <v>2284</v>
      </c>
      <c r="F89" t="s">
        <v>2221</v>
      </c>
      <c r="G89" t="s">
        <v>2282</v>
      </c>
      <c r="H89" t="s">
        <v>2282</v>
      </c>
      <c r="I89" s="7">
        <v>1</v>
      </c>
      <c r="J89" t="s">
        <v>2283</v>
      </c>
    </row>
    <row r="90" spans="1:15" x14ac:dyDescent="0.2">
      <c r="B90" t="s">
        <v>1624</v>
      </c>
      <c r="C90" t="s">
        <v>1625</v>
      </c>
      <c r="D90" s="7">
        <v>8</v>
      </c>
      <c r="E90" t="s">
        <v>2285</v>
      </c>
      <c r="F90" t="s">
        <v>2221</v>
      </c>
      <c r="G90" t="s">
        <v>2282</v>
      </c>
      <c r="H90" t="s">
        <v>2282</v>
      </c>
      <c r="I90" s="7">
        <v>1</v>
      </c>
      <c r="J90" t="s">
        <v>2283</v>
      </c>
    </row>
    <row r="91" spans="1:15" x14ac:dyDescent="0.2">
      <c r="B91" t="s">
        <v>1624</v>
      </c>
      <c r="C91" t="s">
        <v>1625</v>
      </c>
      <c r="D91" s="7">
        <v>9</v>
      </c>
      <c r="E91" t="s">
        <v>2286</v>
      </c>
      <c r="F91" t="s">
        <v>2221</v>
      </c>
      <c r="G91" t="s">
        <v>2282</v>
      </c>
      <c r="H91" t="s">
        <v>2282</v>
      </c>
      <c r="I91" s="7">
        <v>1</v>
      </c>
      <c r="J91" t="s">
        <v>2283</v>
      </c>
    </row>
    <row r="92" spans="1:15" x14ac:dyDescent="0.2">
      <c r="B92" t="s">
        <v>1624</v>
      </c>
      <c r="C92" t="s">
        <v>1625</v>
      </c>
      <c r="D92" s="7">
        <v>1</v>
      </c>
      <c r="E92" t="s">
        <v>2287</v>
      </c>
      <c r="F92" t="s">
        <v>2198</v>
      </c>
      <c r="G92" t="s">
        <v>2288</v>
      </c>
      <c r="H92" t="s">
        <v>2288</v>
      </c>
      <c r="I92" s="7">
        <v>1</v>
      </c>
      <c r="J92" t="s">
        <v>2289</v>
      </c>
    </row>
    <row r="93" spans="1:15" x14ac:dyDescent="0.2">
      <c r="B93" t="s">
        <v>1624</v>
      </c>
      <c r="C93" t="s">
        <v>1625</v>
      </c>
      <c r="D93" s="7">
        <v>4</v>
      </c>
      <c r="E93" t="s">
        <v>2290</v>
      </c>
      <c r="F93" t="s">
        <v>2198</v>
      </c>
      <c r="G93" t="s">
        <v>2291</v>
      </c>
      <c r="H93" t="s">
        <v>2291</v>
      </c>
      <c r="I93" s="7">
        <v>0</v>
      </c>
      <c r="J93" t="s">
        <v>2292</v>
      </c>
    </row>
    <row r="94" spans="1:15" x14ac:dyDescent="0.2">
      <c r="B94" t="s">
        <v>1624</v>
      </c>
      <c r="C94" t="s">
        <v>1625</v>
      </c>
      <c r="D94" s="7">
        <v>5</v>
      </c>
      <c r="E94" t="s">
        <v>2293</v>
      </c>
      <c r="F94" t="s">
        <v>2198</v>
      </c>
      <c r="G94" t="s">
        <v>2294</v>
      </c>
      <c r="H94" t="s">
        <v>2294</v>
      </c>
      <c r="I94" s="7">
        <v>1</v>
      </c>
      <c r="J94" t="s">
        <v>2295</v>
      </c>
    </row>
    <row r="95" spans="1:15" x14ac:dyDescent="0.2">
      <c r="B95" t="s">
        <v>1624</v>
      </c>
      <c r="C95" t="s">
        <v>1625</v>
      </c>
      <c r="D95" s="7">
        <v>2</v>
      </c>
      <c r="E95" t="s">
        <v>2296</v>
      </c>
      <c r="F95" t="s">
        <v>2198</v>
      </c>
      <c r="G95" t="s">
        <v>2297</v>
      </c>
      <c r="H95" t="s">
        <v>2297</v>
      </c>
      <c r="I95" s="7">
        <v>1</v>
      </c>
      <c r="J95" t="s">
        <v>2298</v>
      </c>
    </row>
    <row r="96" spans="1:15" x14ac:dyDescent="0.2">
      <c r="A96" s="128"/>
      <c r="B96" s="128" t="s">
        <v>1724</v>
      </c>
      <c r="C96" s="128"/>
      <c r="D96" s="138"/>
      <c r="E96" s="128"/>
      <c r="F96" s="128"/>
      <c r="G96" s="128"/>
      <c r="H96" s="128"/>
      <c r="I96" s="138"/>
      <c r="J96" s="128"/>
      <c r="K96" s="128"/>
      <c r="L96" s="128"/>
      <c r="M96" s="128"/>
      <c r="N96" s="128"/>
      <c r="O96" s="128"/>
    </row>
    <row r="98" spans="1:15" x14ac:dyDescent="0.2">
      <c r="B98" t="s">
        <v>566</v>
      </c>
      <c r="C98" t="s">
        <v>991</v>
      </c>
      <c r="D98" s="7">
        <v>6</v>
      </c>
      <c r="E98" t="s">
        <v>2281</v>
      </c>
      <c r="F98" t="s">
        <v>2221</v>
      </c>
      <c r="G98" t="s">
        <v>2282</v>
      </c>
      <c r="H98" t="s">
        <v>2282</v>
      </c>
      <c r="I98" s="7">
        <v>1</v>
      </c>
      <c r="J98" t="s">
        <v>2283</v>
      </c>
    </row>
    <row r="99" spans="1:15" x14ac:dyDescent="0.2">
      <c r="B99" t="s">
        <v>566</v>
      </c>
      <c r="C99" t="s">
        <v>991</v>
      </c>
      <c r="D99" s="7">
        <v>7</v>
      </c>
      <c r="E99" t="s">
        <v>2284</v>
      </c>
      <c r="F99" t="s">
        <v>2221</v>
      </c>
      <c r="G99" t="s">
        <v>2282</v>
      </c>
      <c r="H99" t="s">
        <v>2282</v>
      </c>
      <c r="I99" s="7">
        <v>1</v>
      </c>
      <c r="J99" t="s">
        <v>2283</v>
      </c>
    </row>
    <row r="100" spans="1:15" x14ac:dyDescent="0.2">
      <c r="B100" t="s">
        <v>566</v>
      </c>
      <c r="C100" t="s">
        <v>991</v>
      </c>
      <c r="D100" s="7">
        <v>8</v>
      </c>
      <c r="E100" t="s">
        <v>2285</v>
      </c>
      <c r="F100" t="s">
        <v>2221</v>
      </c>
      <c r="G100" t="s">
        <v>2282</v>
      </c>
      <c r="H100" t="s">
        <v>2282</v>
      </c>
      <c r="I100" s="7">
        <v>1</v>
      </c>
      <c r="J100" t="s">
        <v>2283</v>
      </c>
    </row>
    <row r="101" spans="1:15" x14ac:dyDescent="0.2">
      <c r="B101" t="s">
        <v>566</v>
      </c>
      <c r="C101" t="s">
        <v>991</v>
      </c>
      <c r="D101" s="7">
        <v>9</v>
      </c>
      <c r="E101" t="s">
        <v>2286</v>
      </c>
      <c r="F101" t="s">
        <v>2221</v>
      </c>
      <c r="G101" t="s">
        <v>2282</v>
      </c>
      <c r="H101" t="s">
        <v>2282</v>
      </c>
      <c r="I101" s="7">
        <v>1</v>
      </c>
      <c r="J101" t="s">
        <v>2283</v>
      </c>
    </row>
    <row r="102" spans="1:15" x14ac:dyDescent="0.2">
      <c r="B102" t="s">
        <v>566</v>
      </c>
      <c r="C102" t="s">
        <v>991</v>
      </c>
      <c r="D102" s="7">
        <v>1</v>
      </c>
      <c r="E102" t="s">
        <v>2287</v>
      </c>
      <c r="F102" t="s">
        <v>2198</v>
      </c>
      <c r="G102" t="s">
        <v>2288</v>
      </c>
      <c r="H102" t="s">
        <v>2288</v>
      </c>
      <c r="I102" s="7">
        <v>1</v>
      </c>
      <c r="J102" t="s">
        <v>2289</v>
      </c>
    </row>
    <row r="103" spans="1:15" x14ac:dyDescent="0.2">
      <c r="B103" t="s">
        <v>566</v>
      </c>
      <c r="C103" t="s">
        <v>991</v>
      </c>
      <c r="D103" s="7">
        <v>4</v>
      </c>
      <c r="E103" t="s">
        <v>2290</v>
      </c>
      <c r="F103" t="s">
        <v>2198</v>
      </c>
      <c r="G103" t="s">
        <v>2291</v>
      </c>
      <c r="H103" t="s">
        <v>2291</v>
      </c>
      <c r="I103" s="7">
        <v>0</v>
      </c>
      <c r="J103" t="s">
        <v>2292</v>
      </c>
    </row>
    <row r="104" spans="1:15" x14ac:dyDescent="0.2">
      <c r="B104" t="s">
        <v>566</v>
      </c>
      <c r="C104" t="s">
        <v>991</v>
      </c>
      <c r="D104" s="7">
        <v>5</v>
      </c>
      <c r="E104" t="s">
        <v>2293</v>
      </c>
      <c r="F104" t="s">
        <v>2198</v>
      </c>
      <c r="G104" t="s">
        <v>2294</v>
      </c>
      <c r="H104" t="s">
        <v>2294</v>
      </c>
      <c r="I104" s="7">
        <v>1</v>
      </c>
      <c r="J104" t="s">
        <v>2295</v>
      </c>
    </row>
    <row r="105" spans="1:15" x14ac:dyDescent="0.2">
      <c r="B105" t="s">
        <v>566</v>
      </c>
      <c r="C105" t="s">
        <v>991</v>
      </c>
      <c r="D105" s="7">
        <v>2</v>
      </c>
      <c r="E105" t="s">
        <v>2296</v>
      </c>
      <c r="F105" t="s">
        <v>2198</v>
      </c>
      <c r="G105" t="s">
        <v>2297</v>
      </c>
      <c r="H105" t="s">
        <v>2297</v>
      </c>
      <c r="I105" s="7">
        <v>1</v>
      </c>
      <c r="J105" t="s">
        <v>2298</v>
      </c>
    </row>
    <row r="106" spans="1:15" x14ac:dyDescent="0.2">
      <c r="A106" s="128"/>
      <c r="B106" s="128" t="s">
        <v>1724</v>
      </c>
      <c r="C106" s="128"/>
      <c r="D106" s="138"/>
      <c r="E106" s="128"/>
      <c r="F106" s="128"/>
      <c r="G106" s="128"/>
      <c r="H106" s="128"/>
      <c r="I106" s="138"/>
      <c r="J106" s="128"/>
      <c r="K106" s="128"/>
      <c r="L106" s="128"/>
      <c r="M106" s="128"/>
      <c r="N106" s="128"/>
      <c r="O106" s="128"/>
    </row>
    <row r="108" spans="1:15" x14ac:dyDescent="0.2">
      <c r="B108" t="s">
        <v>770</v>
      </c>
      <c r="C108" t="s">
        <v>771</v>
      </c>
      <c r="D108" s="7">
        <v>1</v>
      </c>
      <c r="E108" t="s">
        <v>2304</v>
      </c>
      <c r="F108" t="s">
        <v>2259</v>
      </c>
      <c r="G108" t="s">
        <v>2305</v>
      </c>
      <c r="H108" t="s">
        <v>2305</v>
      </c>
      <c r="I108" s="7">
        <v>1</v>
      </c>
      <c r="J108" t="s">
        <v>2306</v>
      </c>
    </row>
    <row r="109" spans="1:15" x14ac:dyDescent="0.2">
      <c r="B109" t="s">
        <v>770</v>
      </c>
      <c r="C109" t="s">
        <v>771</v>
      </c>
      <c r="D109" s="7">
        <v>2</v>
      </c>
      <c r="E109" t="s">
        <v>2307</v>
      </c>
      <c r="F109" t="s">
        <v>2259</v>
      </c>
      <c r="G109" t="s">
        <v>2305</v>
      </c>
      <c r="H109" t="s">
        <v>2305</v>
      </c>
      <c r="I109" s="7">
        <v>1</v>
      </c>
      <c r="J109" t="s">
        <v>2308</v>
      </c>
    </row>
    <row r="110" spans="1:15" x14ac:dyDescent="0.2">
      <c r="B110" t="s">
        <v>770</v>
      </c>
      <c r="C110" t="s">
        <v>771</v>
      </c>
      <c r="D110" s="7">
        <v>3</v>
      </c>
      <c r="E110" t="s">
        <v>2309</v>
      </c>
      <c r="F110" t="s">
        <v>2259</v>
      </c>
      <c r="G110" t="s">
        <v>2305</v>
      </c>
      <c r="H110" t="s">
        <v>2305</v>
      </c>
      <c r="I110" s="7">
        <v>1</v>
      </c>
      <c r="J110" t="s">
        <v>2310</v>
      </c>
    </row>
    <row r="111" spans="1:15" x14ac:dyDescent="0.2">
      <c r="B111" t="s">
        <v>770</v>
      </c>
      <c r="C111" t="s">
        <v>771</v>
      </c>
      <c r="D111" s="7">
        <v>4</v>
      </c>
      <c r="E111" t="s">
        <v>2311</v>
      </c>
      <c r="F111" t="s">
        <v>2259</v>
      </c>
      <c r="G111" t="s">
        <v>2305</v>
      </c>
      <c r="H111" t="s">
        <v>2305</v>
      </c>
      <c r="I111" s="7">
        <v>1</v>
      </c>
      <c r="J111" t="s">
        <v>2312</v>
      </c>
    </row>
    <row r="112" spans="1:15" x14ac:dyDescent="0.2">
      <c r="B112" t="s">
        <v>770</v>
      </c>
      <c r="C112" t="s">
        <v>771</v>
      </c>
      <c r="D112" s="7">
        <v>5</v>
      </c>
      <c r="E112" t="s">
        <v>2313</v>
      </c>
      <c r="F112" t="s">
        <v>2259</v>
      </c>
      <c r="G112" t="s">
        <v>2305</v>
      </c>
      <c r="H112" t="s">
        <v>2305</v>
      </c>
      <c r="I112" s="7">
        <v>1</v>
      </c>
      <c r="J112" t="s">
        <v>2314</v>
      </c>
    </row>
    <row r="113" spans="1:15" x14ac:dyDescent="0.2">
      <c r="B113" t="s">
        <v>770</v>
      </c>
      <c r="C113" t="s">
        <v>771</v>
      </c>
      <c r="D113" s="7">
        <v>6</v>
      </c>
      <c r="E113" t="s">
        <v>2315</v>
      </c>
      <c r="F113" t="s">
        <v>2259</v>
      </c>
      <c r="G113" t="s">
        <v>2305</v>
      </c>
      <c r="H113" t="s">
        <v>2305</v>
      </c>
      <c r="I113" s="7">
        <v>1</v>
      </c>
      <c r="J113" t="s">
        <v>2316</v>
      </c>
    </row>
    <row r="114" spans="1:15" x14ac:dyDescent="0.2">
      <c r="B114" t="s">
        <v>770</v>
      </c>
      <c r="C114" t="s">
        <v>771</v>
      </c>
      <c r="D114" s="7">
        <v>7</v>
      </c>
      <c r="E114" t="s">
        <v>2317</v>
      </c>
      <c r="F114" t="s">
        <v>2259</v>
      </c>
      <c r="G114" t="s">
        <v>2305</v>
      </c>
      <c r="H114" t="s">
        <v>2305</v>
      </c>
      <c r="I114" s="7">
        <v>1</v>
      </c>
      <c r="J114" t="s">
        <v>2318</v>
      </c>
    </row>
    <row r="115" spans="1:15" x14ac:dyDescent="0.2">
      <c r="B115" t="s">
        <v>770</v>
      </c>
      <c r="C115" t="s">
        <v>771</v>
      </c>
      <c r="D115" s="7">
        <v>8</v>
      </c>
      <c r="E115" t="s">
        <v>2319</v>
      </c>
      <c r="F115" t="s">
        <v>2259</v>
      </c>
      <c r="G115" t="s">
        <v>2305</v>
      </c>
      <c r="H115" t="s">
        <v>2305</v>
      </c>
      <c r="I115" s="7">
        <v>1</v>
      </c>
      <c r="J115" t="s">
        <v>2320</v>
      </c>
    </row>
    <row r="116" spans="1:15" x14ac:dyDescent="0.2">
      <c r="B116" t="s">
        <v>770</v>
      </c>
      <c r="C116" t="s">
        <v>771</v>
      </c>
      <c r="D116" s="7">
        <v>9</v>
      </c>
      <c r="E116" t="s">
        <v>2321</v>
      </c>
      <c r="F116" t="s">
        <v>2259</v>
      </c>
      <c r="G116" t="s">
        <v>2305</v>
      </c>
      <c r="H116" t="s">
        <v>2305</v>
      </c>
      <c r="I116" s="7">
        <v>1</v>
      </c>
      <c r="J116" t="s">
        <v>2322</v>
      </c>
    </row>
    <row r="117" spans="1:15" x14ac:dyDescent="0.2">
      <c r="B117" t="s">
        <v>770</v>
      </c>
      <c r="C117" t="s">
        <v>771</v>
      </c>
      <c r="D117" s="7">
        <v>10</v>
      </c>
      <c r="E117" t="s">
        <v>2323</v>
      </c>
      <c r="F117" t="s">
        <v>2259</v>
      </c>
      <c r="G117" t="s">
        <v>2305</v>
      </c>
      <c r="H117" t="s">
        <v>2305</v>
      </c>
      <c r="I117" s="7">
        <v>1</v>
      </c>
      <c r="J117" t="s">
        <v>2324</v>
      </c>
    </row>
    <row r="118" spans="1:15" x14ac:dyDescent="0.2">
      <c r="A118" s="128"/>
      <c r="B118" s="128" t="s">
        <v>1724</v>
      </c>
      <c r="C118" s="128"/>
      <c r="D118" s="138"/>
      <c r="E118" s="128"/>
      <c r="F118" s="128"/>
      <c r="G118" s="128"/>
      <c r="H118" s="128"/>
      <c r="I118" s="138"/>
      <c r="J118" s="128"/>
      <c r="K118" s="128"/>
      <c r="L118" s="128"/>
      <c r="M118" s="128"/>
      <c r="N118" s="128"/>
      <c r="O118" s="128"/>
    </row>
    <row r="120" spans="1:15" x14ac:dyDescent="0.2">
      <c r="B120" t="s">
        <v>826</v>
      </c>
      <c r="C120" t="s">
        <v>831</v>
      </c>
      <c r="D120" s="7">
        <v>5</v>
      </c>
      <c r="E120" t="s">
        <v>2325</v>
      </c>
      <c r="F120" t="s">
        <v>2235</v>
      </c>
      <c r="G120" t="s">
        <v>2326</v>
      </c>
      <c r="H120" t="s">
        <v>2326</v>
      </c>
      <c r="I120" s="7">
        <v>3</v>
      </c>
      <c r="J120" t="s">
        <v>2229</v>
      </c>
    </row>
    <row r="121" spans="1:15" x14ac:dyDescent="0.2">
      <c r="B121" t="s">
        <v>826</v>
      </c>
      <c r="C121" t="s">
        <v>831</v>
      </c>
      <c r="D121" s="7">
        <v>1</v>
      </c>
      <c r="E121" t="s">
        <v>2327</v>
      </c>
      <c r="F121" t="s">
        <v>2235</v>
      </c>
      <c r="G121" t="s">
        <v>2328</v>
      </c>
      <c r="H121" t="s">
        <v>2328</v>
      </c>
      <c r="I121" s="7">
        <v>3</v>
      </c>
      <c r="J121" t="s">
        <v>2329</v>
      </c>
    </row>
    <row r="122" spans="1:15" x14ac:dyDescent="0.2">
      <c r="B122" t="s">
        <v>826</v>
      </c>
      <c r="C122" t="s">
        <v>831</v>
      </c>
      <c r="D122" s="7">
        <v>4</v>
      </c>
      <c r="E122" t="s">
        <v>2330</v>
      </c>
      <c r="F122" t="s">
        <v>2235</v>
      </c>
      <c r="G122" t="s">
        <v>2326</v>
      </c>
      <c r="H122" t="s">
        <v>2326</v>
      </c>
      <c r="I122" s="7">
        <v>0</v>
      </c>
      <c r="J122" t="s">
        <v>2229</v>
      </c>
    </row>
    <row r="123" spans="1:15" x14ac:dyDescent="0.2">
      <c r="B123" t="s">
        <v>826</v>
      </c>
      <c r="C123" t="s">
        <v>831</v>
      </c>
      <c r="D123" s="7">
        <v>6</v>
      </c>
      <c r="E123" t="s">
        <v>2331</v>
      </c>
      <c r="F123" t="s">
        <v>2235</v>
      </c>
      <c r="G123" t="s">
        <v>2332</v>
      </c>
      <c r="H123" t="s">
        <v>2332</v>
      </c>
      <c r="I123" s="7">
        <v>0</v>
      </c>
      <c r="J123" t="s">
        <v>2229</v>
      </c>
    </row>
    <row r="124" spans="1:15" x14ac:dyDescent="0.2">
      <c r="B124" t="s">
        <v>826</v>
      </c>
      <c r="C124" t="s">
        <v>831</v>
      </c>
      <c r="D124" s="7">
        <v>7</v>
      </c>
      <c r="E124" t="s">
        <v>2333</v>
      </c>
      <c r="F124" t="s">
        <v>2235</v>
      </c>
      <c r="G124" t="s">
        <v>2332</v>
      </c>
      <c r="H124" t="s">
        <v>2332</v>
      </c>
      <c r="I124" s="7">
        <v>0</v>
      </c>
      <c r="J124" t="s">
        <v>2229</v>
      </c>
    </row>
    <row r="125" spans="1:15" x14ac:dyDescent="0.2">
      <c r="B125" t="s">
        <v>826</v>
      </c>
      <c r="C125" t="s">
        <v>831</v>
      </c>
      <c r="D125" s="7">
        <v>2</v>
      </c>
      <c r="E125" t="s">
        <v>2334</v>
      </c>
      <c r="F125" t="s">
        <v>2235</v>
      </c>
      <c r="G125" t="s">
        <v>2328</v>
      </c>
      <c r="H125" t="s">
        <v>2328</v>
      </c>
      <c r="I125" s="7">
        <v>5</v>
      </c>
      <c r="J125" t="s">
        <v>2229</v>
      </c>
    </row>
    <row r="126" spans="1:15" x14ac:dyDescent="0.2">
      <c r="B126" t="s">
        <v>826</v>
      </c>
      <c r="C126" t="s">
        <v>831</v>
      </c>
      <c r="D126" s="7">
        <v>8</v>
      </c>
      <c r="E126" t="s">
        <v>2335</v>
      </c>
      <c r="F126" t="s">
        <v>2235</v>
      </c>
      <c r="G126" t="s">
        <v>2336</v>
      </c>
      <c r="H126" t="s">
        <v>2336</v>
      </c>
      <c r="I126" s="7">
        <v>98</v>
      </c>
    </row>
    <row r="127" spans="1:15" x14ac:dyDescent="0.2">
      <c r="B127" t="s">
        <v>826</v>
      </c>
      <c r="C127" t="s">
        <v>831</v>
      </c>
      <c r="D127" s="7">
        <v>3</v>
      </c>
      <c r="E127" t="s">
        <v>2337</v>
      </c>
      <c r="F127" t="s">
        <v>2235</v>
      </c>
      <c r="G127" t="s">
        <v>2338</v>
      </c>
      <c r="H127" t="s">
        <v>2338</v>
      </c>
      <c r="I127" s="7">
        <v>0</v>
      </c>
      <c r="J127" t="s">
        <v>2229</v>
      </c>
    </row>
    <row r="128" spans="1:15" x14ac:dyDescent="0.2">
      <c r="A128" s="128"/>
      <c r="B128" s="128" t="s">
        <v>1724</v>
      </c>
      <c r="C128" s="128"/>
      <c r="D128" s="138"/>
      <c r="E128" s="128"/>
      <c r="F128" s="128"/>
      <c r="G128" s="128"/>
      <c r="H128" s="128"/>
      <c r="I128" s="138"/>
      <c r="J128" s="128"/>
      <c r="K128" s="128"/>
      <c r="L128" s="128"/>
      <c r="M128" s="128"/>
      <c r="N128" s="128"/>
      <c r="O128" s="128"/>
    </row>
    <row r="130" spans="1:15" x14ac:dyDescent="0.2">
      <c r="B130" t="s">
        <v>463</v>
      </c>
      <c r="C130" t="s">
        <v>1040</v>
      </c>
      <c r="D130" s="7">
        <v>1</v>
      </c>
      <c r="E130" t="s">
        <v>2339</v>
      </c>
      <c r="F130" t="s">
        <v>2235</v>
      </c>
      <c r="G130" t="s">
        <v>2340</v>
      </c>
      <c r="H130" t="s">
        <v>2340</v>
      </c>
      <c r="I130" s="7">
        <v>5</v>
      </c>
      <c r="J130" t="s">
        <v>2229</v>
      </c>
    </row>
    <row r="131" spans="1:15" x14ac:dyDescent="0.2">
      <c r="B131" t="s">
        <v>463</v>
      </c>
      <c r="C131" t="s">
        <v>1040</v>
      </c>
      <c r="D131" s="7">
        <v>4</v>
      </c>
      <c r="E131" t="s">
        <v>2341</v>
      </c>
      <c r="F131" t="s">
        <v>2235</v>
      </c>
      <c r="G131" t="s">
        <v>2342</v>
      </c>
      <c r="H131" t="s">
        <v>2342</v>
      </c>
      <c r="I131" s="7">
        <v>7</v>
      </c>
      <c r="J131" t="s">
        <v>2229</v>
      </c>
    </row>
    <row r="132" spans="1:15" x14ac:dyDescent="0.2">
      <c r="B132" t="s">
        <v>463</v>
      </c>
      <c r="C132" t="s">
        <v>1040</v>
      </c>
      <c r="D132" s="7">
        <v>5</v>
      </c>
      <c r="E132" t="s">
        <v>2343</v>
      </c>
      <c r="F132" t="s">
        <v>2235</v>
      </c>
      <c r="G132" t="s">
        <v>2344</v>
      </c>
      <c r="H132" t="s">
        <v>2344</v>
      </c>
      <c r="I132" s="7">
        <v>5</v>
      </c>
      <c r="J132" t="s">
        <v>2229</v>
      </c>
    </row>
    <row r="133" spans="1:15" x14ac:dyDescent="0.2">
      <c r="B133" t="s">
        <v>463</v>
      </c>
      <c r="C133" t="s">
        <v>1040</v>
      </c>
      <c r="D133" s="7">
        <v>8</v>
      </c>
      <c r="E133" t="s">
        <v>2345</v>
      </c>
      <c r="F133" t="s">
        <v>2235</v>
      </c>
      <c r="G133" t="s">
        <v>2346</v>
      </c>
      <c r="H133" t="s">
        <v>2346</v>
      </c>
      <c r="I133" s="7">
        <v>1</v>
      </c>
      <c r="J133" t="s">
        <v>2229</v>
      </c>
    </row>
    <row r="134" spans="1:15" x14ac:dyDescent="0.2">
      <c r="B134" t="s">
        <v>463</v>
      </c>
      <c r="C134" t="s">
        <v>1040</v>
      </c>
      <c r="D134" s="7">
        <v>2</v>
      </c>
      <c r="E134" t="s">
        <v>2347</v>
      </c>
      <c r="F134" t="s">
        <v>2235</v>
      </c>
      <c r="G134" t="s">
        <v>2348</v>
      </c>
      <c r="H134" t="s">
        <v>2348</v>
      </c>
      <c r="I134" s="7">
        <v>3</v>
      </c>
      <c r="J134" t="s">
        <v>2229</v>
      </c>
    </row>
    <row r="135" spans="1:15" x14ac:dyDescent="0.2">
      <c r="B135" t="s">
        <v>463</v>
      </c>
      <c r="C135" t="s">
        <v>1040</v>
      </c>
      <c r="D135" s="7">
        <v>3</v>
      </c>
      <c r="E135" t="s">
        <v>2349</v>
      </c>
      <c r="F135" t="s">
        <v>2235</v>
      </c>
      <c r="G135" t="s">
        <v>2348</v>
      </c>
      <c r="H135" t="s">
        <v>2348</v>
      </c>
      <c r="I135" s="7">
        <v>10</v>
      </c>
      <c r="J135" t="s">
        <v>2229</v>
      </c>
    </row>
    <row r="136" spans="1:15" x14ac:dyDescent="0.2">
      <c r="B136" t="s">
        <v>463</v>
      </c>
      <c r="C136" t="s">
        <v>1040</v>
      </c>
      <c r="D136" s="7">
        <v>6</v>
      </c>
      <c r="E136" t="s">
        <v>2350</v>
      </c>
      <c r="F136" t="s">
        <v>2235</v>
      </c>
      <c r="G136" t="s">
        <v>2351</v>
      </c>
      <c r="H136" t="s">
        <v>2351</v>
      </c>
      <c r="I136" s="7">
        <v>0</v>
      </c>
      <c r="J136" t="s">
        <v>2229</v>
      </c>
    </row>
    <row r="137" spans="1:15" x14ac:dyDescent="0.2">
      <c r="B137" t="s">
        <v>463</v>
      </c>
      <c r="C137" t="s">
        <v>1040</v>
      </c>
      <c r="D137" s="7">
        <v>7</v>
      </c>
      <c r="E137" t="s">
        <v>2352</v>
      </c>
      <c r="F137" t="s">
        <v>2235</v>
      </c>
      <c r="G137" t="s">
        <v>2351</v>
      </c>
      <c r="H137" t="s">
        <v>2351</v>
      </c>
      <c r="I137" s="7">
        <v>0</v>
      </c>
      <c r="J137" t="s">
        <v>2229</v>
      </c>
    </row>
    <row r="138" spans="1:15" x14ac:dyDescent="0.2">
      <c r="A138" s="128"/>
      <c r="B138" s="128" t="s">
        <v>1724</v>
      </c>
      <c r="C138" s="128"/>
      <c r="D138" s="138"/>
      <c r="E138" s="128"/>
      <c r="F138" s="128"/>
      <c r="G138" s="128"/>
      <c r="H138" s="128"/>
      <c r="I138" s="138"/>
      <c r="J138" s="128"/>
      <c r="K138" s="128"/>
      <c r="L138" s="128"/>
      <c r="M138" s="128"/>
      <c r="N138" s="128"/>
      <c r="O138" s="128"/>
    </row>
    <row r="140" spans="1:15" x14ac:dyDescent="0.2">
      <c r="B140" t="s">
        <v>774</v>
      </c>
      <c r="C140" t="s">
        <v>775</v>
      </c>
      <c r="D140" s="7">
        <v>5</v>
      </c>
      <c r="E140" t="s">
        <v>2197</v>
      </c>
      <c r="F140" t="s">
        <v>2198</v>
      </c>
      <c r="G140" t="s">
        <v>2199</v>
      </c>
      <c r="H140" t="s">
        <v>2199</v>
      </c>
      <c r="I140" s="7">
        <v>1</v>
      </c>
    </row>
    <row r="141" spans="1:15" x14ac:dyDescent="0.2">
      <c r="B141" t="s">
        <v>774</v>
      </c>
      <c r="C141" t="s">
        <v>775</v>
      </c>
      <c r="D141" s="7">
        <v>1</v>
      </c>
      <c r="E141" t="s">
        <v>2200</v>
      </c>
      <c r="F141" t="s">
        <v>2198</v>
      </c>
      <c r="G141" t="s">
        <v>2201</v>
      </c>
      <c r="H141" t="s">
        <v>2201</v>
      </c>
      <c r="I141" s="7">
        <v>1</v>
      </c>
    </row>
    <row r="142" spans="1:15" x14ac:dyDescent="0.2">
      <c r="B142" t="s">
        <v>774</v>
      </c>
      <c r="C142" t="s">
        <v>775</v>
      </c>
      <c r="D142" s="7">
        <v>7</v>
      </c>
      <c r="E142" t="s">
        <v>2202</v>
      </c>
      <c r="F142" t="s">
        <v>2198</v>
      </c>
      <c r="G142" t="s">
        <v>2203</v>
      </c>
      <c r="H142" t="s">
        <v>2203</v>
      </c>
      <c r="I142" s="7">
        <v>1</v>
      </c>
    </row>
    <row r="143" spans="1:15" x14ac:dyDescent="0.2">
      <c r="B143" t="s">
        <v>774</v>
      </c>
      <c r="C143" t="s">
        <v>775</v>
      </c>
      <c r="D143" s="7">
        <v>6</v>
      </c>
      <c r="E143" t="s">
        <v>2204</v>
      </c>
      <c r="F143" t="s">
        <v>2198</v>
      </c>
      <c r="G143" t="s">
        <v>2205</v>
      </c>
      <c r="H143" t="s">
        <v>2205</v>
      </c>
      <c r="I143" s="7">
        <v>1</v>
      </c>
    </row>
    <row r="144" spans="1:15" x14ac:dyDescent="0.2">
      <c r="B144" t="s">
        <v>774</v>
      </c>
      <c r="C144" t="s">
        <v>775</v>
      </c>
      <c r="D144" s="7">
        <v>2</v>
      </c>
      <c r="E144" t="s">
        <v>2206</v>
      </c>
      <c r="F144" t="s">
        <v>2198</v>
      </c>
      <c r="G144" t="s">
        <v>2207</v>
      </c>
      <c r="H144" t="s">
        <v>2207</v>
      </c>
      <c r="I144" s="7">
        <v>1</v>
      </c>
    </row>
    <row r="145" spans="1:15" x14ac:dyDescent="0.2">
      <c r="B145" t="s">
        <v>774</v>
      </c>
      <c r="C145" t="s">
        <v>775</v>
      </c>
      <c r="D145" s="7">
        <v>8</v>
      </c>
      <c r="E145" t="s">
        <v>2208</v>
      </c>
      <c r="F145" t="s">
        <v>2209</v>
      </c>
      <c r="G145" t="s">
        <v>2210</v>
      </c>
      <c r="H145" t="s">
        <v>2210</v>
      </c>
      <c r="I145" s="7">
        <v>1</v>
      </c>
      <c r="J145" t="s">
        <v>2211</v>
      </c>
    </row>
    <row r="146" spans="1:15" x14ac:dyDescent="0.2">
      <c r="B146" t="s">
        <v>774</v>
      </c>
      <c r="C146" t="s">
        <v>775</v>
      </c>
      <c r="D146" s="7">
        <v>9</v>
      </c>
      <c r="E146" t="s">
        <v>2212</v>
      </c>
      <c r="F146" t="s">
        <v>2213</v>
      </c>
      <c r="G146" t="s">
        <v>2214</v>
      </c>
      <c r="H146" t="s">
        <v>2214</v>
      </c>
      <c r="I146" s="7">
        <v>2</v>
      </c>
    </row>
    <row r="147" spans="1:15" x14ac:dyDescent="0.2">
      <c r="B147" t="s">
        <v>774</v>
      </c>
      <c r="C147" t="s">
        <v>775</v>
      </c>
      <c r="D147" s="7">
        <v>3</v>
      </c>
      <c r="E147" t="s">
        <v>2215</v>
      </c>
      <c r="F147" t="s">
        <v>2213</v>
      </c>
      <c r="G147" t="s">
        <v>2216</v>
      </c>
      <c r="H147" t="s">
        <v>2216</v>
      </c>
      <c r="I147" s="7">
        <v>2</v>
      </c>
    </row>
    <row r="148" spans="1:15" x14ac:dyDescent="0.2">
      <c r="B148" t="s">
        <v>774</v>
      </c>
      <c r="C148" t="s">
        <v>775</v>
      </c>
      <c r="D148" s="7">
        <v>14</v>
      </c>
      <c r="E148" t="s">
        <v>2217</v>
      </c>
      <c r="F148" t="s">
        <v>2198</v>
      </c>
      <c r="G148" t="s">
        <v>2218</v>
      </c>
      <c r="H148" t="s">
        <v>2218</v>
      </c>
      <c r="I148" s="7">
        <v>1</v>
      </c>
    </row>
    <row r="149" spans="1:15" x14ac:dyDescent="0.2">
      <c r="B149" t="s">
        <v>774</v>
      </c>
      <c r="C149" t="s">
        <v>775</v>
      </c>
      <c r="D149" s="7">
        <v>13</v>
      </c>
      <c r="E149" t="s">
        <v>2219</v>
      </c>
      <c r="F149" t="s">
        <v>2198</v>
      </c>
      <c r="G149" t="s">
        <v>2218</v>
      </c>
      <c r="H149" t="s">
        <v>2218</v>
      </c>
      <c r="I149" s="7">
        <v>1</v>
      </c>
    </row>
    <row r="150" spans="1:15" x14ac:dyDescent="0.2">
      <c r="A150" s="128"/>
      <c r="B150" s="128" t="s">
        <v>1724</v>
      </c>
      <c r="C150" s="128"/>
      <c r="D150" s="138"/>
      <c r="E150" s="128"/>
      <c r="F150" s="128"/>
      <c r="G150" s="128"/>
      <c r="H150" s="128"/>
      <c r="I150" s="138"/>
      <c r="J150" s="128"/>
      <c r="K150" s="128"/>
      <c r="L150" s="128"/>
      <c r="M150" s="128"/>
      <c r="N150" s="128"/>
      <c r="O150" s="128"/>
    </row>
    <row r="151" spans="1:15" ht="20" customHeight="1" x14ac:dyDescent="0.2">
      <c r="A151" s="183" t="s">
        <v>2189</v>
      </c>
      <c r="B151" s="183"/>
    </row>
    <row r="152" spans="1:15" ht="20" customHeight="1" x14ac:dyDescent="0.2">
      <c r="A152" s="107"/>
      <c r="B152" s="107" t="s">
        <v>693</v>
      </c>
      <c r="C152" s="107" t="s">
        <v>1676</v>
      </c>
      <c r="D152" s="100" t="s">
        <v>2353</v>
      </c>
      <c r="E152" s="107" t="s">
        <v>2354</v>
      </c>
      <c r="F152" s="107" t="s">
        <v>2355</v>
      </c>
      <c r="G152" s="107" t="s">
        <v>1697</v>
      </c>
      <c r="H152" s="107" t="s">
        <v>2192</v>
      </c>
      <c r="I152" s="100" t="s">
        <v>2193</v>
      </c>
      <c r="J152" s="107" t="s">
        <v>2196</v>
      </c>
    </row>
    <row r="153" spans="1:15" x14ac:dyDescent="0.2">
      <c r="B153" t="s">
        <v>787</v>
      </c>
      <c r="C153" t="s">
        <v>788</v>
      </c>
      <c r="D153" s="7">
        <v>9</v>
      </c>
      <c r="E153" t="s">
        <v>2212</v>
      </c>
      <c r="F153" t="s">
        <v>2213</v>
      </c>
      <c r="G153">
        <v>2</v>
      </c>
      <c r="H153" t="s">
        <v>2213</v>
      </c>
      <c r="I153" s="7" t="s">
        <v>2214</v>
      </c>
      <c r="J153" t="s">
        <v>2356</v>
      </c>
    </row>
    <row r="154" spans="1:15" x14ac:dyDescent="0.2">
      <c r="B154" t="s">
        <v>787</v>
      </c>
      <c r="C154" t="s">
        <v>788</v>
      </c>
      <c r="D154" s="7">
        <v>3</v>
      </c>
      <c r="E154" t="s">
        <v>2215</v>
      </c>
      <c r="F154" t="s">
        <v>2213</v>
      </c>
      <c r="G154">
        <v>1</v>
      </c>
      <c r="H154" t="s">
        <v>2213</v>
      </c>
      <c r="I154" s="7" t="s">
        <v>2216</v>
      </c>
      <c r="J154" t="s">
        <v>2357</v>
      </c>
    </row>
    <row r="155" spans="1:15" x14ac:dyDescent="0.2">
      <c r="A155" s="128"/>
      <c r="B155" s="128" t="s">
        <v>1724</v>
      </c>
      <c r="C155" s="128"/>
      <c r="D155" s="138"/>
      <c r="E155" s="128"/>
      <c r="F155" s="128"/>
      <c r="G155" s="128"/>
      <c r="H155" s="128"/>
      <c r="I155" s="138"/>
      <c r="J155" s="128"/>
      <c r="K155" s="128"/>
      <c r="L155" s="128"/>
      <c r="M155" s="128"/>
      <c r="N155" s="128"/>
      <c r="O155" s="128"/>
    </row>
    <row r="157" spans="1:15" x14ac:dyDescent="0.2">
      <c r="B157" t="s">
        <v>1127</v>
      </c>
      <c r="C157" t="s">
        <v>1128</v>
      </c>
      <c r="D157" s="7">
        <v>3</v>
      </c>
      <c r="E157" t="s">
        <v>2358</v>
      </c>
      <c r="F157" t="s">
        <v>2198</v>
      </c>
      <c r="G157">
        <v>1</v>
      </c>
      <c r="H157" t="s">
        <v>2198</v>
      </c>
      <c r="I157" s="7" t="s">
        <v>2359</v>
      </c>
      <c r="J157" t="s">
        <v>1984</v>
      </c>
    </row>
    <row r="158" spans="1:15" x14ac:dyDescent="0.2">
      <c r="A158" s="128"/>
      <c r="B158" s="128" t="s">
        <v>1724</v>
      </c>
      <c r="C158" s="128"/>
      <c r="D158" s="138"/>
      <c r="E158" s="128"/>
      <c r="F158" s="128"/>
      <c r="G158" s="128"/>
      <c r="H158" s="128"/>
      <c r="I158" s="138"/>
      <c r="J158" s="128"/>
      <c r="K158" s="128"/>
      <c r="L158" s="128"/>
      <c r="M158" s="128"/>
      <c r="N158" s="128"/>
      <c r="O158" s="128"/>
    </row>
    <row r="160" spans="1:15" x14ac:dyDescent="0.2">
      <c r="B160" t="s">
        <v>1180</v>
      </c>
      <c r="C160" t="s">
        <v>1128</v>
      </c>
      <c r="D160" s="7">
        <v>3</v>
      </c>
      <c r="E160" t="s">
        <v>2358</v>
      </c>
      <c r="F160" t="s">
        <v>2198</v>
      </c>
      <c r="G160">
        <v>1</v>
      </c>
      <c r="H160" t="s">
        <v>2198</v>
      </c>
      <c r="I160" s="7" t="s">
        <v>2359</v>
      </c>
      <c r="J160" t="s">
        <v>1984</v>
      </c>
    </row>
    <row r="161" spans="1:15" x14ac:dyDescent="0.2">
      <c r="A161" s="128"/>
      <c r="B161" s="128" t="s">
        <v>1724</v>
      </c>
      <c r="C161" s="128"/>
      <c r="D161" s="138"/>
      <c r="E161" s="128"/>
      <c r="F161" s="128"/>
      <c r="G161" s="128"/>
      <c r="H161" s="128"/>
      <c r="I161" s="138"/>
      <c r="J161" s="128"/>
      <c r="K161" s="128"/>
      <c r="L161" s="128"/>
      <c r="M161" s="128"/>
      <c r="N161" s="128"/>
      <c r="O161" s="128"/>
    </row>
    <row r="163" spans="1:15" x14ac:dyDescent="0.2">
      <c r="B163" t="s">
        <v>531</v>
      </c>
      <c r="C163" t="s">
        <v>955</v>
      </c>
      <c r="D163" s="7">
        <v>3</v>
      </c>
      <c r="E163" t="s">
        <v>2226</v>
      </c>
      <c r="F163" t="s">
        <v>2227</v>
      </c>
      <c r="G163">
        <v>1</v>
      </c>
      <c r="H163" t="s">
        <v>2227</v>
      </c>
      <c r="I163" s="7" t="s">
        <v>2228</v>
      </c>
      <c r="J163" t="s">
        <v>2360</v>
      </c>
    </row>
    <row r="164" spans="1:15" x14ac:dyDescent="0.2">
      <c r="B164" t="s">
        <v>531</v>
      </c>
      <c r="C164" t="s">
        <v>955</v>
      </c>
      <c r="D164" s="7">
        <v>4</v>
      </c>
      <c r="E164" t="s">
        <v>2230</v>
      </c>
      <c r="F164" t="s">
        <v>2227</v>
      </c>
      <c r="G164">
        <v>2</v>
      </c>
      <c r="H164" t="s">
        <v>2227</v>
      </c>
      <c r="I164" s="7" t="s">
        <v>2228</v>
      </c>
      <c r="J164" t="s">
        <v>2361</v>
      </c>
    </row>
    <row r="165" spans="1:15" x14ac:dyDescent="0.2">
      <c r="B165" t="s">
        <v>531</v>
      </c>
      <c r="C165" t="s">
        <v>955</v>
      </c>
      <c r="D165" s="7">
        <v>5</v>
      </c>
      <c r="E165" t="s">
        <v>2231</v>
      </c>
      <c r="F165" t="s">
        <v>2227</v>
      </c>
      <c r="G165">
        <v>3</v>
      </c>
      <c r="H165" t="s">
        <v>2227</v>
      </c>
      <c r="I165" s="7" t="s">
        <v>2228</v>
      </c>
      <c r="J165" t="s">
        <v>2362</v>
      </c>
    </row>
    <row r="166" spans="1:15" x14ac:dyDescent="0.2">
      <c r="A166" s="128"/>
      <c r="B166" s="128" t="s">
        <v>1724</v>
      </c>
      <c r="C166" s="128"/>
      <c r="D166" s="138"/>
      <c r="E166" s="128"/>
      <c r="F166" s="128"/>
      <c r="G166" s="128"/>
      <c r="H166" s="128"/>
      <c r="I166" s="138"/>
      <c r="J166" s="128"/>
      <c r="K166" s="128"/>
      <c r="L166" s="128"/>
      <c r="M166" s="128"/>
      <c r="N166" s="128"/>
      <c r="O166" s="128"/>
    </row>
    <row r="168" spans="1:15" x14ac:dyDescent="0.2">
      <c r="B168" t="s">
        <v>474</v>
      </c>
      <c r="C168" t="s">
        <v>1128</v>
      </c>
      <c r="D168" s="7">
        <v>3</v>
      </c>
      <c r="E168" t="s">
        <v>2358</v>
      </c>
      <c r="F168" t="s">
        <v>2198</v>
      </c>
      <c r="G168">
        <v>1</v>
      </c>
      <c r="H168" t="s">
        <v>2198</v>
      </c>
      <c r="I168" s="7" t="s">
        <v>2359</v>
      </c>
      <c r="J168" t="s">
        <v>1984</v>
      </c>
    </row>
    <row r="169" spans="1:15" x14ac:dyDescent="0.2">
      <c r="A169" s="128"/>
      <c r="B169" s="128" t="s">
        <v>1724</v>
      </c>
      <c r="C169" s="128"/>
      <c r="D169" s="138"/>
      <c r="E169" s="128"/>
      <c r="F169" s="128"/>
      <c r="G169" s="128"/>
      <c r="H169" s="128"/>
      <c r="I169" s="138"/>
      <c r="J169" s="128"/>
      <c r="K169" s="128"/>
      <c r="L169" s="128"/>
      <c r="M169" s="128"/>
      <c r="N169" s="128"/>
      <c r="O169" s="128"/>
    </row>
    <row r="171" spans="1:15" x14ac:dyDescent="0.2">
      <c r="B171" t="s">
        <v>441</v>
      </c>
      <c r="C171" t="s">
        <v>1024</v>
      </c>
      <c r="D171" s="7">
        <v>2</v>
      </c>
      <c r="E171" t="s">
        <v>2237</v>
      </c>
      <c r="F171" t="s">
        <v>2235</v>
      </c>
      <c r="G171">
        <v>1</v>
      </c>
      <c r="H171" t="s">
        <v>2235</v>
      </c>
      <c r="I171" s="7" t="s">
        <v>2236</v>
      </c>
      <c r="J171" t="s">
        <v>1984</v>
      </c>
    </row>
    <row r="172" spans="1:15" x14ac:dyDescent="0.2">
      <c r="B172" t="s">
        <v>441</v>
      </c>
      <c r="C172" t="s">
        <v>1024</v>
      </c>
      <c r="D172" s="7">
        <v>9</v>
      </c>
      <c r="E172" t="s">
        <v>2238</v>
      </c>
      <c r="F172" t="s">
        <v>2235</v>
      </c>
      <c r="G172">
        <v>8</v>
      </c>
      <c r="H172" t="s">
        <v>2235</v>
      </c>
      <c r="I172" s="7" t="s">
        <v>2239</v>
      </c>
      <c r="J172" t="s">
        <v>1984</v>
      </c>
    </row>
    <row r="173" spans="1:15" x14ac:dyDescent="0.2">
      <c r="B173" t="s">
        <v>441</v>
      </c>
      <c r="C173" t="s">
        <v>1024</v>
      </c>
      <c r="D173" s="7">
        <v>10</v>
      </c>
      <c r="E173" t="s">
        <v>2240</v>
      </c>
      <c r="F173" t="s">
        <v>2235</v>
      </c>
      <c r="G173">
        <v>9</v>
      </c>
      <c r="H173" t="s">
        <v>2235</v>
      </c>
      <c r="I173" s="7" t="s">
        <v>2239</v>
      </c>
      <c r="J173" t="s">
        <v>1984</v>
      </c>
    </row>
    <row r="174" spans="1:15" x14ac:dyDescent="0.2">
      <c r="B174" t="s">
        <v>441</v>
      </c>
      <c r="C174" t="s">
        <v>1024</v>
      </c>
      <c r="D174" s="7">
        <v>6</v>
      </c>
      <c r="E174" t="s">
        <v>2241</v>
      </c>
      <c r="F174" t="s">
        <v>2235</v>
      </c>
      <c r="G174">
        <v>5</v>
      </c>
      <c r="H174" t="s">
        <v>2235</v>
      </c>
      <c r="I174" s="7" t="s">
        <v>2236</v>
      </c>
      <c r="J174" t="s">
        <v>1984</v>
      </c>
    </row>
    <row r="175" spans="1:15" x14ac:dyDescent="0.2">
      <c r="B175" t="s">
        <v>441</v>
      </c>
      <c r="C175" t="s">
        <v>1024</v>
      </c>
      <c r="D175" s="7">
        <v>3</v>
      </c>
      <c r="E175" t="s">
        <v>2242</v>
      </c>
      <c r="F175" t="s">
        <v>2235</v>
      </c>
      <c r="G175">
        <v>2</v>
      </c>
      <c r="H175" t="s">
        <v>2235</v>
      </c>
      <c r="I175" s="7" t="s">
        <v>2236</v>
      </c>
      <c r="J175" t="s">
        <v>1984</v>
      </c>
    </row>
    <row r="176" spans="1:15" x14ac:dyDescent="0.2">
      <c r="B176" t="s">
        <v>441</v>
      </c>
      <c r="C176" t="s">
        <v>1024</v>
      </c>
      <c r="D176" s="7">
        <v>4</v>
      </c>
      <c r="E176" t="s">
        <v>2243</v>
      </c>
      <c r="F176" t="s">
        <v>2235</v>
      </c>
      <c r="G176">
        <v>3</v>
      </c>
      <c r="H176" t="s">
        <v>2235</v>
      </c>
      <c r="I176" s="7" t="s">
        <v>2236</v>
      </c>
      <c r="J176" t="s">
        <v>1984</v>
      </c>
    </row>
    <row r="177" spans="1:15" x14ac:dyDescent="0.2">
      <c r="B177" t="s">
        <v>441</v>
      </c>
      <c r="C177" t="s">
        <v>1024</v>
      </c>
      <c r="D177" s="7">
        <v>5</v>
      </c>
      <c r="E177" t="s">
        <v>2244</v>
      </c>
      <c r="F177" t="s">
        <v>2235</v>
      </c>
      <c r="G177">
        <v>4</v>
      </c>
      <c r="H177" t="s">
        <v>2235</v>
      </c>
      <c r="I177" s="7" t="s">
        <v>2236</v>
      </c>
      <c r="J177" t="s">
        <v>1984</v>
      </c>
    </row>
    <row r="178" spans="1:15" x14ac:dyDescent="0.2">
      <c r="B178" t="s">
        <v>441</v>
      </c>
      <c r="C178" t="s">
        <v>1024</v>
      </c>
      <c r="D178" s="7">
        <v>7</v>
      </c>
      <c r="E178" t="s">
        <v>2245</v>
      </c>
      <c r="F178" t="s">
        <v>2235</v>
      </c>
      <c r="G178">
        <v>6</v>
      </c>
      <c r="H178" t="s">
        <v>2235</v>
      </c>
      <c r="I178" s="7" t="s">
        <v>2246</v>
      </c>
      <c r="J178" t="s">
        <v>1984</v>
      </c>
    </row>
    <row r="179" spans="1:15" x14ac:dyDescent="0.2">
      <c r="B179" t="s">
        <v>441</v>
      </c>
      <c r="C179" t="s">
        <v>1024</v>
      </c>
      <c r="D179" s="7">
        <v>8</v>
      </c>
      <c r="E179" t="s">
        <v>2247</v>
      </c>
      <c r="F179" t="s">
        <v>2235</v>
      </c>
      <c r="G179">
        <v>7</v>
      </c>
      <c r="H179" t="s">
        <v>2235</v>
      </c>
      <c r="I179" s="7" t="s">
        <v>2246</v>
      </c>
      <c r="J179" t="s">
        <v>1984</v>
      </c>
    </row>
    <row r="180" spans="1:15" x14ac:dyDescent="0.2">
      <c r="B180" t="s">
        <v>441</v>
      </c>
      <c r="C180" t="s">
        <v>1024</v>
      </c>
      <c r="D180" s="7">
        <v>11</v>
      </c>
      <c r="E180" t="s">
        <v>2363</v>
      </c>
      <c r="F180" t="s">
        <v>2364</v>
      </c>
      <c r="G180">
        <v>10</v>
      </c>
      <c r="H180" t="s">
        <v>2364</v>
      </c>
      <c r="I180" s="7" t="s">
        <v>2253</v>
      </c>
      <c r="J180" t="s">
        <v>1984</v>
      </c>
    </row>
    <row r="181" spans="1:15" x14ac:dyDescent="0.2">
      <c r="A181" s="128"/>
      <c r="B181" s="128" t="s">
        <v>1724</v>
      </c>
      <c r="C181" s="128"/>
      <c r="D181" s="138"/>
      <c r="E181" s="128"/>
      <c r="F181" s="128"/>
      <c r="G181" s="128"/>
      <c r="H181" s="128"/>
      <c r="I181" s="138"/>
      <c r="J181" s="128"/>
      <c r="K181" s="128"/>
      <c r="L181" s="128"/>
      <c r="M181" s="128"/>
      <c r="N181" s="128"/>
      <c r="O181" s="128"/>
    </row>
    <row r="183" spans="1:15" x14ac:dyDescent="0.2">
      <c r="B183" t="s">
        <v>451</v>
      </c>
      <c r="C183" t="s">
        <v>1030</v>
      </c>
      <c r="D183" s="7">
        <v>2</v>
      </c>
      <c r="E183" t="s">
        <v>2250</v>
      </c>
      <c r="F183" t="s">
        <v>2235</v>
      </c>
      <c r="G183">
        <v>1</v>
      </c>
      <c r="H183" t="s">
        <v>2235</v>
      </c>
      <c r="I183" s="7" t="s">
        <v>2251</v>
      </c>
      <c r="J183" t="s">
        <v>1984</v>
      </c>
    </row>
    <row r="184" spans="1:15" x14ac:dyDescent="0.2">
      <c r="B184" t="s">
        <v>451</v>
      </c>
      <c r="C184" t="s">
        <v>1030</v>
      </c>
      <c r="D184" s="7">
        <v>3</v>
      </c>
      <c r="E184" t="s">
        <v>2252</v>
      </c>
      <c r="F184" t="s">
        <v>2235</v>
      </c>
      <c r="G184">
        <v>2</v>
      </c>
      <c r="H184" t="s">
        <v>2235</v>
      </c>
      <c r="I184" s="7" t="s">
        <v>2253</v>
      </c>
      <c r="J184" t="s">
        <v>1984</v>
      </c>
    </row>
    <row r="185" spans="1:15" x14ac:dyDescent="0.2">
      <c r="B185" t="s">
        <v>451</v>
      </c>
      <c r="C185" t="s">
        <v>1030</v>
      </c>
      <c r="D185" s="7">
        <v>5</v>
      </c>
      <c r="E185" t="s">
        <v>2254</v>
      </c>
      <c r="F185" t="s">
        <v>2235</v>
      </c>
      <c r="G185">
        <v>4</v>
      </c>
      <c r="H185" t="s">
        <v>2235</v>
      </c>
      <c r="I185" s="7" t="s">
        <v>2255</v>
      </c>
      <c r="J185" t="s">
        <v>1984</v>
      </c>
    </row>
    <row r="186" spans="1:15" x14ac:dyDescent="0.2">
      <c r="B186" t="s">
        <v>451</v>
      </c>
      <c r="C186" t="s">
        <v>1030</v>
      </c>
      <c r="D186" s="7">
        <v>4</v>
      </c>
      <c r="E186" t="s">
        <v>2256</v>
      </c>
      <c r="F186" t="s">
        <v>2235</v>
      </c>
      <c r="G186">
        <v>3</v>
      </c>
      <c r="H186" t="s">
        <v>2235</v>
      </c>
      <c r="I186" s="7" t="s">
        <v>2257</v>
      </c>
      <c r="J186" t="s">
        <v>1984</v>
      </c>
    </row>
    <row r="187" spans="1:15" x14ac:dyDescent="0.2">
      <c r="A187" s="128"/>
      <c r="B187" s="128" t="s">
        <v>1724</v>
      </c>
      <c r="C187" s="128"/>
      <c r="D187" s="138"/>
      <c r="E187" s="128"/>
      <c r="F187" s="128"/>
      <c r="G187" s="128"/>
      <c r="H187" s="128"/>
      <c r="I187" s="138"/>
      <c r="J187" s="128"/>
      <c r="K187" s="128"/>
      <c r="L187" s="128"/>
      <c r="M187" s="128"/>
      <c r="N187" s="128"/>
      <c r="O187" s="128"/>
    </row>
    <row r="189" spans="1:15" x14ac:dyDescent="0.2">
      <c r="B189" t="s">
        <v>445</v>
      </c>
      <c r="C189" t="s">
        <v>1026</v>
      </c>
      <c r="D189" s="7">
        <v>4</v>
      </c>
      <c r="E189" t="s">
        <v>2290</v>
      </c>
      <c r="F189" t="s">
        <v>2198</v>
      </c>
      <c r="G189">
        <v>1</v>
      </c>
      <c r="H189" t="s">
        <v>2198</v>
      </c>
      <c r="I189" s="7" t="s">
        <v>2294</v>
      </c>
      <c r="J189" t="s">
        <v>2365</v>
      </c>
    </row>
    <row r="190" spans="1:15" x14ac:dyDescent="0.2">
      <c r="A190" s="128"/>
      <c r="B190" s="128" t="s">
        <v>1724</v>
      </c>
      <c r="C190" s="128"/>
      <c r="D190" s="138"/>
      <c r="E190" s="128"/>
      <c r="F190" s="128"/>
      <c r="G190" s="128"/>
      <c r="H190" s="128"/>
      <c r="I190" s="138"/>
      <c r="J190" s="128"/>
      <c r="K190" s="128"/>
      <c r="L190" s="128"/>
      <c r="M190" s="128"/>
      <c r="N190" s="128"/>
      <c r="O190" s="128"/>
    </row>
    <row r="192" spans="1:15" x14ac:dyDescent="0.2">
      <c r="B192" t="s">
        <v>1395</v>
      </c>
      <c r="C192" t="s">
        <v>1392</v>
      </c>
      <c r="D192" s="7">
        <v>1</v>
      </c>
      <c r="E192" t="s">
        <v>2366</v>
      </c>
      <c r="F192" t="s">
        <v>2198</v>
      </c>
      <c r="G192">
        <v>1</v>
      </c>
      <c r="H192" t="s">
        <v>2198</v>
      </c>
      <c r="I192" s="7" t="s">
        <v>2367</v>
      </c>
      <c r="J192" t="s">
        <v>1984</v>
      </c>
    </row>
    <row r="193" spans="1:15" x14ac:dyDescent="0.2">
      <c r="A193" s="128"/>
      <c r="B193" s="128" t="s">
        <v>1724</v>
      </c>
      <c r="C193" s="128"/>
      <c r="D193" s="138"/>
      <c r="E193" s="128"/>
      <c r="F193" s="128"/>
      <c r="G193" s="128"/>
      <c r="H193" s="128"/>
      <c r="I193" s="138"/>
      <c r="J193" s="128"/>
      <c r="K193" s="128"/>
      <c r="L193" s="128"/>
      <c r="M193" s="128"/>
      <c r="N193" s="128"/>
      <c r="O193" s="128"/>
    </row>
    <row r="195" spans="1:15" x14ac:dyDescent="0.2">
      <c r="B195" t="s">
        <v>1184</v>
      </c>
      <c r="C195" t="s">
        <v>1128</v>
      </c>
      <c r="D195" s="7">
        <v>3</v>
      </c>
      <c r="E195" t="s">
        <v>2358</v>
      </c>
      <c r="F195" t="s">
        <v>2198</v>
      </c>
      <c r="G195">
        <v>1</v>
      </c>
      <c r="H195" t="s">
        <v>2198</v>
      </c>
      <c r="I195" s="7" t="s">
        <v>2359</v>
      </c>
      <c r="J195" t="s">
        <v>1984</v>
      </c>
    </row>
    <row r="196" spans="1:15" x14ac:dyDescent="0.2">
      <c r="A196" s="128"/>
      <c r="B196" s="128" t="s">
        <v>1724</v>
      </c>
      <c r="C196" s="128"/>
      <c r="D196" s="138"/>
      <c r="E196" s="128"/>
      <c r="F196" s="128"/>
      <c r="G196" s="128"/>
      <c r="H196" s="128"/>
      <c r="I196" s="138"/>
      <c r="J196" s="128"/>
      <c r="K196" s="128"/>
      <c r="L196" s="128"/>
      <c r="M196" s="128"/>
      <c r="N196" s="128"/>
      <c r="O196" s="128"/>
    </row>
    <row r="198" spans="1:15" x14ac:dyDescent="0.2">
      <c r="B198" t="s">
        <v>766</v>
      </c>
      <c r="C198" t="s">
        <v>775</v>
      </c>
      <c r="D198" s="7">
        <v>9</v>
      </c>
      <c r="E198" t="s">
        <v>2212</v>
      </c>
      <c r="F198" t="s">
        <v>2213</v>
      </c>
      <c r="G198">
        <v>2</v>
      </c>
      <c r="H198" t="s">
        <v>2213</v>
      </c>
      <c r="I198" s="7" t="s">
        <v>2214</v>
      </c>
      <c r="J198" t="s">
        <v>2356</v>
      </c>
    </row>
    <row r="199" spans="1:15" x14ac:dyDescent="0.2">
      <c r="B199" t="s">
        <v>766</v>
      </c>
      <c r="C199" t="s">
        <v>775</v>
      </c>
      <c r="D199" s="7">
        <v>3</v>
      </c>
      <c r="E199" t="s">
        <v>2215</v>
      </c>
      <c r="F199" t="s">
        <v>2213</v>
      </c>
      <c r="G199">
        <v>1</v>
      </c>
      <c r="H199" t="s">
        <v>2213</v>
      </c>
      <c r="I199" s="7" t="s">
        <v>2216</v>
      </c>
      <c r="J199" t="s">
        <v>2357</v>
      </c>
    </row>
    <row r="200" spans="1:15" x14ac:dyDescent="0.2">
      <c r="A200" s="128"/>
      <c r="B200" s="128" t="s">
        <v>1724</v>
      </c>
      <c r="C200" s="128"/>
      <c r="D200" s="138"/>
      <c r="E200" s="128"/>
      <c r="F200" s="128"/>
      <c r="G200" s="128"/>
      <c r="H200" s="128"/>
      <c r="I200" s="138"/>
      <c r="J200" s="128"/>
      <c r="K200" s="128"/>
      <c r="L200" s="128"/>
      <c r="M200" s="128"/>
      <c r="N200" s="128"/>
      <c r="O200" s="128"/>
    </row>
    <row r="202" spans="1:15" x14ac:dyDescent="0.2">
      <c r="B202" t="s">
        <v>793</v>
      </c>
      <c r="C202" t="s">
        <v>804</v>
      </c>
      <c r="D202" s="7">
        <v>1</v>
      </c>
      <c r="E202" t="s">
        <v>2302</v>
      </c>
      <c r="F202" t="s">
        <v>2213</v>
      </c>
      <c r="G202">
        <v>1</v>
      </c>
      <c r="H202" t="s">
        <v>2213</v>
      </c>
      <c r="I202" s="7" t="s">
        <v>2303</v>
      </c>
      <c r="J202" t="s">
        <v>2368</v>
      </c>
    </row>
    <row r="203" spans="1:15" x14ac:dyDescent="0.2">
      <c r="A203" s="128"/>
      <c r="B203" s="128" t="s">
        <v>1724</v>
      </c>
      <c r="C203" s="128"/>
      <c r="D203" s="138"/>
      <c r="E203" s="128"/>
      <c r="F203" s="128"/>
      <c r="G203" s="128"/>
      <c r="H203" s="128"/>
      <c r="I203" s="138"/>
      <c r="J203" s="128"/>
      <c r="K203" s="128"/>
      <c r="L203" s="128"/>
      <c r="M203" s="128"/>
      <c r="N203" s="128"/>
      <c r="O203" s="128"/>
    </row>
    <row r="205" spans="1:15" x14ac:dyDescent="0.2">
      <c r="B205" t="s">
        <v>1391</v>
      </c>
      <c r="C205" t="s">
        <v>1392</v>
      </c>
      <c r="D205" s="7">
        <v>1</v>
      </c>
      <c r="E205" t="s">
        <v>2366</v>
      </c>
      <c r="F205" t="s">
        <v>2198</v>
      </c>
      <c r="G205">
        <v>1</v>
      </c>
      <c r="H205" t="s">
        <v>2198</v>
      </c>
      <c r="I205" s="7" t="s">
        <v>2367</v>
      </c>
      <c r="J205" t="s">
        <v>1984</v>
      </c>
    </row>
    <row r="206" spans="1:15" x14ac:dyDescent="0.2">
      <c r="A206" s="128"/>
      <c r="B206" s="128" t="s">
        <v>1724</v>
      </c>
      <c r="C206" s="128"/>
      <c r="D206" s="138"/>
      <c r="E206" s="128"/>
      <c r="F206" s="128"/>
      <c r="G206" s="128"/>
      <c r="H206" s="128"/>
      <c r="I206" s="138"/>
      <c r="J206" s="128"/>
      <c r="K206" s="128"/>
      <c r="L206" s="128"/>
      <c r="M206" s="128"/>
      <c r="N206" s="128"/>
      <c r="O206" s="128"/>
    </row>
    <row r="208" spans="1:15" x14ac:dyDescent="0.2">
      <c r="B208" t="s">
        <v>1151</v>
      </c>
      <c r="C208" t="s">
        <v>1152</v>
      </c>
      <c r="D208" s="7">
        <v>1</v>
      </c>
      <c r="E208" t="s">
        <v>2369</v>
      </c>
      <c r="F208" t="s">
        <v>2198</v>
      </c>
      <c r="G208">
        <v>1</v>
      </c>
      <c r="H208" t="s">
        <v>2198</v>
      </c>
      <c r="I208" s="7" t="s">
        <v>2370</v>
      </c>
      <c r="J208" t="s">
        <v>2371</v>
      </c>
    </row>
    <row r="209" spans="1:15" x14ac:dyDescent="0.2">
      <c r="B209" t="s">
        <v>1151</v>
      </c>
      <c r="C209" t="s">
        <v>1152</v>
      </c>
      <c r="D209" s="7">
        <v>2</v>
      </c>
      <c r="E209" t="s">
        <v>2372</v>
      </c>
      <c r="F209" t="s">
        <v>2198</v>
      </c>
      <c r="G209">
        <v>2</v>
      </c>
      <c r="H209" t="s">
        <v>2198</v>
      </c>
      <c r="I209" s="7" t="s">
        <v>2373</v>
      </c>
      <c r="J209" t="s">
        <v>2374</v>
      </c>
    </row>
    <row r="210" spans="1:15" x14ac:dyDescent="0.2">
      <c r="A210" s="128"/>
      <c r="B210" s="128" t="s">
        <v>1724</v>
      </c>
      <c r="C210" s="128"/>
      <c r="D210" s="138"/>
      <c r="E210" s="128"/>
      <c r="F210" s="128"/>
      <c r="G210" s="128"/>
      <c r="H210" s="128"/>
      <c r="I210" s="138"/>
      <c r="J210" s="128"/>
      <c r="K210" s="128"/>
      <c r="L210" s="128"/>
      <c r="M210" s="128"/>
      <c r="N210" s="128"/>
      <c r="O210" s="128"/>
    </row>
    <row r="212" spans="1:15" x14ac:dyDescent="0.2">
      <c r="B212" t="s">
        <v>1624</v>
      </c>
      <c r="C212" t="s">
        <v>1625</v>
      </c>
      <c r="D212" s="7">
        <v>4</v>
      </c>
      <c r="E212" t="s">
        <v>2290</v>
      </c>
      <c r="F212" t="s">
        <v>2198</v>
      </c>
      <c r="G212">
        <v>1</v>
      </c>
      <c r="H212" t="s">
        <v>2198</v>
      </c>
      <c r="I212" s="7" t="s">
        <v>2294</v>
      </c>
      <c r="J212" t="s">
        <v>2365</v>
      </c>
    </row>
    <row r="213" spans="1:15" x14ac:dyDescent="0.2">
      <c r="A213" s="128"/>
      <c r="B213" s="128" t="s">
        <v>1724</v>
      </c>
      <c r="C213" s="128"/>
      <c r="D213" s="138"/>
      <c r="E213" s="128"/>
      <c r="F213" s="128"/>
      <c r="G213" s="128"/>
      <c r="H213" s="128"/>
      <c r="I213" s="138"/>
      <c r="J213" s="128"/>
      <c r="K213" s="128"/>
      <c r="L213" s="128"/>
      <c r="M213" s="128"/>
      <c r="N213" s="128"/>
      <c r="O213" s="128"/>
    </row>
    <row r="215" spans="1:15" x14ac:dyDescent="0.2">
      <c r="B215" t="s">
        <v>566</v>
      </c>
      <c r="C215" t="s">
        <v>991</v>
      </c>
      <c r="D215" s="7">
        <v>4</v>
      </c>
      <c r="E215" t="s">
        <v>2290</v>
      </c>
      <c r="F215" t="s">
        <v>2198</v>
      </c>
      <c r="G215">
        <v>1</v>
      </c>
      <c r="H215" t="s">
        <v>2198</v>
      </c>
      <c r="I215" s="7" t="s">
        <v>2294</v>
      </c>
      <c r="J215" t="s">
        <v>2365</v>
      </c>
    </row>
    <row r="216" spans="1:15" x14ac:dyDescent="0.2">
      <c r="A216" s="128"/>
      <c r="B216" s="128" t="s">
        <v>1724</v>
      </c>
      <c r="C216" s="128"/>
      <c r="D216" s="138"/>
      <c r="E216" s="128"/>
      <c r="F216" s="128"/>
      <c r="G216" s="128"/>
      <c r="H216" s="128"/>
      <c r="I216" s="138"/>
      <c r="J216" s="128"/>
      <c r="K216" s="128"/>
      <c r="L216" s="128"/>
      <c r="M216" s="128"/>
      <c r="N216" s="128"/>
      <c r="O216" s="128"/>
    </row>
    <row r="218" spans="1:15" x14ac:dyDescent="0.2">
      <c r="B218" t="s">
        <v>826</v>
      </c>
      <c r="C218" t="s">
        <v>831</v>
      </c>
      <c r="D218" s="7">
        <v>5</v>
      </c>
      <c r="E218" t="s">
        <v>2325</v>
      </c>
      <c r="F218" t="s">
        <v>2235</v>
      </c>
      <c r="G218">
        <v>5</v>
      </c>
      <c r="H218" t="s">
        <v>2235</v>
      </c>
      <c r="I218" s="7" t="s">
        <v>2326</v>
      </c>
      <c r="J218" t="s">
        <v>1984</v>
      </c>
    </row>
    <row r="219" spans="1:15" x14ac:dyDescent="0.2">
      <c r="B219" t="s">
        <v>826</v>
      </c>
      <c r="C219" t="s">
        <v>831</v>
      </c>
      <c r="D219" s="7">
        <v>1</v>
      </c>
      <c r="E219" t="s">
        <v>2327</v>
      </c>
      <c r="F219" t="s">
        <v>2235</v>
      </c>
      <c r="G219">
        <v>1</v>
      </c>
      <c r="H219" t="s">
        <v>2235</v>
      </c>
      <c r="I219" s="7" t="s">
        <v>2328</v>
      </c>
      <c r="J219" t="s">
        <v>1984</v>
      </c>
    </row>
    <row r="220" spans="1:15" x14ac:dyDescent="0.2">
      <c r="B220" t="s">
        <v>826</v>
      </c>
      <c r="C220" t="s">
        <v>831</v>
      </c>
      <c r="D220" s="7">
        <v>4</v>
      </c>
      <c r="E220" t="s">
        <v>2330</v>
      </c>
      <c r="F220" t="s">
        <v>2235</v>
      </c>
      <c r="G220">
        <v>4</v>
      </c>
      <c r="H220" t="s">
        <v>2235</v>
      </c>
      <c r="I220" s="7" t="s">
        <v>2326</v>
      </c>
      <c r="J220" t="s">
        <v>1984</v>
      </c>
    </row>
    <row r="221" spans="1:15" x14ac:dyDescent="0.2">
      <c r="B221" t="s">
        <v>826</v>
      </c>
      <c r="C221" t="s">
        <v>831</v>
      </c>
      <c r="D221" s="7">
        <v>6</v>
      </c>
      <c r="E221" t="s">
        <v>2331</v>
      </c>
      <c r="F221" t="s">
        <v>2235</v>
      </c>
      <c r="G221">
        <v>6</v>
      </c>
      <c r="H221" t="s">
        <v>2235</v>
      </c>
      <c r="I221" s="7" t="s">
        <v>2332</v>
      </c>
      <c r="J221" t="s">
        <v>1984</v>
      </c>
    </row>
    <row r="222" spans="1:15" x14ac:dyDescent="0.2">
      <c r="B222" t="s">
        <v>826</v>
      </c>
      <c r="C222" t="s">
        <v>831</v>
      </c>
      <c r="D222" s="7">
        <v>7</v>
      </c>
      <c r="E222" t="s">
        <v>2333</v>
      </c>
      <c r="F222" t="s">
        <v>2235</v>
      </c>
      <c r="G222">
        <v>7</v>
      </c>
      <c r="H222" t="s">
        <v>2235</v>
      </c>
      <c r="I222" s="7" t="s">
        <v>2332</v>
      </c>
      <c r="J222" t="s">
        <v>1984</v>
      </c>
    </row>
    <row r="223" spans="1:15" x14ac:dyDescent="0.2">
      <c r="B223" t="s">
        <v>826</v>
      </c>
      <c r="C223" t="s">
        <v>831</v>
      </c>
      <c r="D223" s="7">
        <v>2</v>
      </c>
      <c r="E223" t="s">
        <v>2334</v>
      </c>
      <c r="F223" t="s">
        <v>2235</v>
      </c>
      <c r="G223">
        <v>2</v>
      </c>
      <c r="H223" t="s">
        <v>2235</v>
      </c>
      <c r="I223" s="7" t="s">
        <v>2328</v>
      </c>
      <c r="J223" t="s">
        <v>1984</v>
      </c>
    </row>
    <row r="224" spans="1:15" x14ac:dyDescent="0.2">
      <c r="B224" t="s">
        <v>826</v>
      </c>
      <c r="C224" t="s">
        <v>831</v>
      </c>
      <c r="D224" s="7">
        <v>3</v>
      </c>
      <c r="E224" t="s">
        <v>2337</v>
      </c>
      <c r="F224" t="s">
        <v>2235</v>
      </c>
      <c r="G224">
        <v>3</v>
      </c>
      <c r="H224" t="s">
        <v>2235</v>
      </c>
      <c r="I224" s="7" t="s">
        <v>2338</v>
      </c>
      <c r="J224" t="s">
        <v>1984</v>
      </c>
    </row>
    <row r="225" spans="1:15" x14ac:dyDescent="0.2">
      <c r="A225" s="128"/>
      <c r="B225" s="128" t="s">
        <v>1724</v>
      </c>
      <c r="C225" s="128"/>
      <c r="D225" s="138"/>
      <c r="E225" s="128"/>
      <c r="F225" s="128"/>
      <c r="G225" s="128"/>
      <c r="H225" s="128"/>
      <c r="I225" s="138"/>
      <c r="J225" s="128"/>
      <c r="K225" s="128"/>
      <c r="L225" s="128"/>
      <c r="M225" s="128"/>
      <c r="N225" s="128"/>
      <c r="O225" s="128"/>
    </row>
    <row r="227" spans="1:15" x14ac:dyDescent="0.2">
      <c r="B227" t="s">
        <v>463</v>
      </c>
      <c r="C227" t="s">
        <v>1040</v>
      </c>
      <c r="D227" s="7">
        <v>1</v>
      </c>
      <c r="E227" t="s">
        <v>2339</v>
      </c>
      <c r="F227" t="s">
        <v>2235</v>
      </c>
      <c r="G227">
        <v>1</v>
      </c>
      <c r="H227" t="s">
        <v>2235</v>
      </c>
      <c r="I227" s="7" t="s">
        <v>2340</v>
      </c>
      <c r="J227" t="s">
        <v>1984</v>
      </c>
    </row>
    <row r="228" spans="1:15" x14ac:dyDescent="0.2">
      <c r="B228" t="s">
        <v>463</v>
      </c>
      <c r="C228" t="s">
        <v>1040</v>
      </c>
      <c r="D228" s="7">
        <v>4</v>
      </c>
      <c r="E228" t="s">
        <v>2341</v>
      </c>
      <c r="F228" t="s">
        <v>2235</v>
      </c>
      <c r="G228">
        <v>4</v>
      </c>
      <c r="H228" t="s">
        <v>2235</v>
      </c>
      <c r="I228" s="7" t="s">
        <v>2342</v>
      </c>
      <c r="J228" t="s">
        <v>1984</v>
      </c>
    </row>
    <row r="229" spans="1:15" x14ac:dyDescent="0.2">
      <c r="B229" t="s">
        <v>463</v>
      </c>
      <c r="C229" t="s">
        <v>1040</v>
      </c>
      <c r="D229" s="7">
        <v>2</v>
      </c>
      <c r="E229" t="s">
        <v>2347</v>
      </c>
      <c r="F229" t="s">
        <v>2235</v>
      </c>
      <c r="G229">
        <v>2</v>
      </c>
      <c r="H229" t="s">
        <v>2235</v>
      </c>
      <c r="I229" s="7" t="s">
        <v>2348</v>
      </c>
      <c r="J229" t="s">
        <v>1984</v>
      </c>
    </row>
    <row r="230" spans="1:15" x14ac:dyDescent="0.2">
      <c r="B230" t="s">
        <v>463</v>
      </c>
      <c r="C230" t="s">
        <v>1040</v>
      </c>
      <c r="D230" s="7">
        <v>3</v>
      </c>
      <c r="E230" t="s">
        <v>2349</v>
      </c>
      <c r="F230" t="s">
        <v>2235</v>
      </c>
      <c r="G230">
        <v>3</v>
      </c>
      <c r="H230" t="s">
        <v>2235</v>
      </c>
      <c r="I230" s="7" t="s">
        <v>2348</v>
      </c>
      <c r="J230" t="s">
        <v>1984</v>
      </c>
    </row>
    <row r="231" spans="1:15" x14ac:dyDescent="0.2">
      <c r="A231" s="128"/>
      <c r="B231" s="128" t="s">
        <v>1724</v>
      </c>
      <c r="C231" s="128"/>
      <c r="D231" s="138"/>
      <c r="E231" s="128"/>
      <c r="F231" s="128"/>
      <c r="G231" s="128"/>
      <c r="H231" s="128"/>
      <c r="I231" s="138"/>
      <c r="J231" s="128"/>
      <c r="K231" s="128"/>
      <c r="L231" s="128"/>
      <c r="M231" s="128"/>
      <c r="N231" s="128"/>
      <c r="O231" s="128"/>
    </row>
    <row r="233" spans="1:15" x14ac:dyDescent="0.2">
      <c r="B233" t="s">
        <v>774</v>
      </c>
      <c r="C233" t="s">
        <v>775</v>
      </c>
      <c r="D233" s="7">
        <v>9</v>
      </c>
      <c r="E233" t="s">
        <v>2212</v>
      </c>
      <c r="F233" t="s">
        <v>2213</v>
      </c>
      <c r="G233">
        <v>2</v>
      </c>
      <c r="H233" t="s">
        <v>2213</v>
      </c>
      <c r="I233" s="7" t="s">
        <v>2214</v>
      </c>
      <c r="J233" t="s">
        <v>2356</v>
      </c>
    </row>
    <row r="234" spans="1:15" x14ac:dyDescent="0.2">
      <c r="B234" t="s">
        <v>774</v>
      </c>
      <c r="C234" t="s">
        <v>775</v>
      </c>
      <c r="D234" s="7">
        <v>3</v>
      </c>
      <c r="E234" t="s">
        <v>2215</v>
      </c>
      <c r="F234" t="s">
        <v>2213</v>
      </c>
      <c r="G234">
        <v>1</v>
      </c>
      <c r="H234" t="s">
        <v>2213</v>
      </c>
      <c r="I234" s="7" t="s">
        <v>2216</v>
      </c>
      <c r="J234" t="s">
        <v>2357</v>
      </c>
    </row>
    <row r="235" spans="1:15" x14ac:dyDescent="0.2">
      <c r="A235" s="128"/>
      <c r="B235" s="128" t="s">
        <v>1724</v>
      </c>
      <c r="C235" s="128"/>
      <c r="D235" s="138"/>
      <c r="E235" s="128"/>
      <c r="F235" s="128"/>
      <c r="G235" s="128"/>
      <c r="H235" s="128"/>
      <c r="I235" s="138"/>
      <c r="J235" s="128"/>
      <c r="K235" s="128"/>
      <c r="L235" s="128"/>
      <c r="M235" s="128"/>
      <c r="N235" s="128"/>
      <c r="O235" s="128"/>
    </row>
    <row r="236" spans="1:15" ht="20" customHeight="1" x14ac:dyDescent="0.2">
      <c r="A236" s="183" t="s">
        <v>2190</v>
      </c>
      <c r="B236" s="183"/>
    </row>
    <row r="237" spans="1:15" ht="20" customHeight="1" x14ac:dyDescent="0.2">
      <c r="A237" s="107"/>
      <c r="B237" s="107" t="s">
        <v>693</v>
      </c>
      <c r="C237" s="107" t="s">
        <v>1676</v>
      </c>
      <c r="D237" s="100" t="s">
        <v>2191</v>
      </c>
      <c r="E237" s="107" t="s">
        <v>2193</v>
      </c>
      <c r="F237" s="107" t="s">
        <v>2194</v>
      </c>
      <c r="G237" s="107" t="s">
        <v>2196</v>
      </c>
      <c r="H237" s="107" t="s">
        <v>2375</v>
      </c>
      <c r="I237" s="100" t="s">
        <v>2376</v>
      </c>
    </row>
    <row r="238" spans="1:15" x14ac:dyDescent="0.2">
      <c r="B238" t="s">
        <v>1151</v>
      </c>
      <c r="C238" t="s">
        <v>1156</v>
      </c>
      <c r="D238" s="7" t="s">
        <v>2377</v>
      </c>
      <c r="E238" t="s">
        <v>2378</v>
      </c>
      <c r="F238" t="s">
        <v>2378</v>
      </c>
      <c r="H238" t="s">
        <v>2379</v>
      </c>
      <c r="I238" s="7" t="s">
        <v>2380</v>
      </c>
    </row>
    <row r="239" spans="1:15" x14ac:dyDescent="0.2">
      <c r="B239" t="s">
        <v>1151</v>
      </c>
      <c r="C239" t="s">
        <v>1156</v>
      </c>
      <c r="D239" s="7" t="s">
        <v>2381</v>
      </c>
      <c r="E239" t="s">
        <v>2378</v>
      </c>
      <c r="F239" t="s">
        <v>2378</v>
      </c>
      <c r="H239" t="s">
        <v>2379</v>
      </c>
      <c r="I239" s="7" t="s">
        <v>2380</v>
      </c>
    </row>
    <row r="240" spans="1:15" x14ac:dyDescent="0.2">
      <c r="B240" t="s">
        <v>1151</v>
      </c>
      <c r="C240" t="s">
        <v>1156</v>
      </c>
      <c r="D240" s="7" t="s">
        <v>2382</v>
      </c>
      <c r="E240" t="s">
        <v>2378</v>
      </c>
      <c r="F240" t="s">
        <v>2378</v>
      </c>
      <c r="H240" t="s">
        <v>2379</v>
      </c>
      <c r="I240" s="7" t="s">
        <v>2380</v>
      </c>
    </row>
    <row r="241" spans="1:15" x14ac:dyDescent="0.2">
      <c r="B241" t="s">
        <v>1151</v>
      </c>
      <c r="C241" t="s">
        <v>1156</v>
      </c>
      <c r="D241" s="7" t="s">
        <v>2383</v>
      </c>
      <c r="E241" t="s">
        <v>2384</v>
      </c>
      <c r="F241" t="s">
        <v>2384</v>
      </c>
      <c r="H241" t="s">
        <v>2379</v>
      </c>
      <c r="I241" s="7" t="s">
        <v>2380</v>
      </c>
    </row>
    <row r="242" spans="1:15" x14ac:dyDescent="0.2">
      <c r="B242" t="s">
        <v>1151</v>
      </c>
      <c r="C242" t="s">
        <v>1156</v>
      </c>
      <c r="D242" s="7" t="s">
        <v>2385</v>
      </c>
      <c r="E242" t="s">
        <v>2384</v>
      </c>
      <c r="F242" t="s">
        <v>2384</v>
      </c>
      <c r="H242" t="s">
        <v>2379</v>
      </c>
      <c r="I242" s="7" t="s">
        <v>2380</v>
      </c>
    </row>
    <row r="243" spans="1:15" x14ac:dyDescent="0.2">
      <c r="B243" t="s">
        <v>1151</v>
      </c>
      <c r="C243" t="s">
        <v>1156</v>
      </c>
      <c r="D243" s="7" t="s">
        <v>2386</v>
      </c>
      <c r="E243" t="s">
        <v>2384</v>
      </c>
      <c r="F243" t="s">
        <v>2384</v>
      </c>
      <c r="H243" t="s">
        <v>2379</v>
      </c>
      <c r="I243" s="7" t="s">
        <v>2380</v>
      </c>
    </row>
    <row r="244" spans="1:15" x14ac:dyDescent="0.2">
      <c r="B244" t="s">
        <v>1151</v>
      </c>
      <c r="C244" t="s">
        <v>1156</v>
      </c>
      <c r="D244" s="7" t="s">
        <v>2387</v>
      </c>
      <c r="E244" t="s">
        <v>2388</v>
      </c>
      <c r="F244" t="s">
        <v>2388</v>
      </c>
      <c r="H244" t="s">
        <v>2379</v>
      </c>
      <c r="I244" s="7" t="s">
        <v>2380</v>
      </c>
    </row>
    <row r="245" spans="1:15" x14ac:dyDescent="0.2">
      <c r="B245" t="s">
        <v>1151</v>
      </c>
      <c r="C245" t="s">
        <v>1156</v>
      </c>
      <c r="D245" s="7" t="s">
        <v>2389</v>
      </c>
      <c r="E245" t="s">
        <v>2378</v>
      </c>
      <c r="F245" t="s">
        <v>2378</v>
      </c>
      <c r="H245" t="s">
        <v>2379</v>
      </c>
      <c r="I245" s="7" t="s">
        <v>2380</v>
      </c>
    </row>
    <row r="246" spans="1:15" x14ac:dyDescent="0.2">
      <c r="B246" t="s">
        <v>1151</v>
      </c>
      <c r="C246" t="s">
        <v>1156</v>
      </c>
      <c r="D246" s="7" t="s">
        <v>2390</v>
      </c>
      <c r="E246" t="s">
        <v>2384</v>
      </c>
      <c r="F246" t="s">
        <v>2384</v>
      </c>
      <c r="H246" t="s">
        <v>2379</v>
      </c>
      <c r="I246" s="7" t="s">
        <v>2380</v>
      </c>
    </row>
    <row r="247" spans="1:15" x14ac:dyDescent="0.2">
      <c r="B247" t="s">
        <v>1151</v>
      </c>
      <c r="C247" t="s">
        <v>1156</v>
      </c>
      <c r="D247" s="7" t="s">
        <v>2391</v>
      </c>
      <c r="E247" t="s">
        <v>2384</v>
      </c>
      <c r="F247" t="s">
        <v>2384</v>
      </c>
      <c r="H247" t="s">
        <v>2379</v>
      </c>
      <c r="I247" s="7" t="s">
        <v>2380</v>
      </c>
    </row>
    <row r="248" spans="1:15" x14ac:dyDescent="0.2">
      <c r="A248" s="128"/>
      <c r="B248" s="128" t="s">
        <v>1724</v>
      </c>
      <c r="C248" s="128"/>
      <c r="D248" s="138"/>
      <c r="E248" s="128"/>
      <c r="F248" s="128"/>
      <c r="G248" s="128"/>
      <c r="H248" s="128"/>
      <c r="I248" s="138"/>
      <c r="J248" s="128"/>
      <c r="K248" s="128"/>
      <c r="L248" s="128"/>
      <c r="M248" s="128"/>
      <c r="N248" s="128"/>
      <c r="O248" s="128"/>
    </row>
    <row r="250" spans="1:15" x14ac:dyDescent="0.2">
      <c r="B250" t="s">
        <v>793</v>
      </c>
      <c r="C250" t="s">
        <v>794</v>
      </c>
      <c r="D250" s="7" t="s">
        <v>2392</v>
      </c>
      <c r="E250" t="s">
        <v>2393</v>
      </c>
      <c r="F250" t="s">
        <v>2393</v>
      </c>
      <c r="H250" t="s">
        <v>2379</v>
      </c>
      <c r="I250" s="7" t="s">
        <v>2380</v>
      </c>
    </row>
    <row r="251" spans="1:15" x14ac:dyDescent="0.2">
      <c r="B251" t="s">
        <v>793</v>
      </c>
      <c r="C251" t="s">
        <v>794</v>
      </c>
      <c r="D251" s="7" t="s">
        <v>2394</v>
      </c>
      <c r="E251" t="s">
        <v>2393</v>
      </c>
      <c r="F251" t="s">
        <v>2393</v>
      </c>
      <c r="H251" t="s">
        <v>2379</v>
      </c>
      <c r="I251" s="7" t="s">
        <v>2380</v>
      </c>
    </row>
    <row r="252" spans="1:15" x14ac:dyDescent="0.2">
      <c r="B252" t="s">
        <v>793</v>
      </c>
      <c r="C252" t="s">
        <v>794</v>
      </c>
      <c r="D252" s="7" t="s">
        <v>2395</v>
      </c>
      <c r="E252" t="s">
        <v>2393</v>
      </c>
      <c r="F252" t="s">
        <v>2393</v>
      </c>
      <c r="H252" t="s">
        <v>2379</v>
      </c>
      <c r="I252" s="7" t="s">
        <v>2380</v>
      </c>
    </row>
    <row r="253" spans="1:15" x14ac:dyDescent="0.2">
      <c r="B253" t="s">
        <v>793</v>
      </c>
      <c r="C253" t="s">
        <v>794</v>
      </c>
      <c r="D253" s="7" t="s">
        <v>2396</v>
      </c>
      <c r="E253" t="s">
        <v>2393</v>
      </c>
      <c r="F253" t="s">
        <v>2393</v>
      </c>
      <c r="H253" t="s">
        <v>2379</v>
      </c>
      <c r="I253" s="7" t="s">
        <v>2380</v>
      </c>
    </row>
    <row r="254" spans="1:15" x14ac:dyDescent="0.2">
      <c r="B254" t="s">
        <v>793</v>
      </c>
      <c r="C254" t="s">
        <v>794</v>
      </c>
      <c r="D254" s="7" t="s">
        <v>2397</v>
      </c>
      <c r="E254" t="s">
        <v>2393</v>
      </c>
      <c r="F254" t="s">
        <v>2393</v>
      </c>
      <c r="H254" t="s">
        <v>2379</v>
      </c>
      <c r="I254" s="7" t="s">
        <v>2380</v>
      </c>
    </row>
    <row r="255" spans="1:15" x14ac:dyDescent="0.2">
      <c r="B255" t="s">
        <v>793</v>
      </c>
      <c r="C255" t="s">
        <v>794</v>
      </c>
      <c r="D255" s="7" t="s">
        <v>2398</v>
      </c>
      <c r="E255" t="s">
        <v>2393</v>
      </c>
      <c r="F255" t="s">
        <v>2393</v>
      </c>
      <c r="H255" t="s">
        <v>2379</v>
      </c>
      <c r="I255" s="7" t="s">
        <v>2380</v>
      </c>
    </row>
    <row r="256" spans="1:15" x14ac:dyDescent="0.2">
      <c r="B256" t="s">
        <v>793</v>
      </c>
      <c r="C256" t="s">
        <v>794</v>
      </c>
      <c r="D256" s="7" t="s">
        <v>2399</v>
      </c>
      <c r="E256" t="s">
        <v>2393</v>
      </c>
      <c r="F256" t="s">
        <v>2393</v>
      </c>
      <c r="H256" t="s">
        <v>2379</v>
      </c>
      <c r="I256" s="7" t="s">
        <v>2380</v>
      </c>
    </row>
    <row r="257" spans="1:15" x14ac:dyDescent="0.2">
      <c r="B257" t="s">
        <v>793</v>
      </c>
      <c r="C257" t="s">
        <v>794</v>
      </c>
      <c r="D257" s="7" t="s">
        <v>2400</v>
      </c>
      <c r="E257" t="s">
        <v>2393</v>
      </c>
      <c r="F257" t="s">
        <v>2393</v>
      </c>
      <c r="H257" t="s">
        <v>2379</v>
      </c>
      <c r="I257" s="7" t="s">
        <v>2380</v>
      </c>
    </row>
    <row r="258" spans="1:15" x14ac:dyDescent="0.2">
      <c r="B258" t="s">
        <v>793</v>
      </c>
      <c r="C258" t="s">
        <v>794</v>
      </c>
      <c r="D258" s="7" t="s">
        <v>2401</v>
      </c>
      <c r="E258" t="s">
        <v>2393</v>
      </c>
      <c r="F258" t="s">
        <v>2393</v>
      </c>
      <c r="H258" t="s">
        <v>2379</v>
      </c>
      <c r="I258" s="7" t="s">
        <v>2380</v>
      </c>
    </row>
    <row r="259" spans="1:15" x14ac:dyDescent="0.2">
      <c r="B259" t="s">
        <v>793</v>
      </c>
      <c r="C259" t="s">
        <v>794</v>
      </c>
      <c r="D259" s="7" t="s">
        <v>2402</v>
      </c>
      <c r="E259" t="s">
        <v>2393</v>
      </c>
      <c r="F259" t="s">
        <v>2393</v>
      </c>
      <c r="H259" t="s">
        <v>2379</v>
      </c>
      <c r="I259" s="7" t="s">
        <v>2380</v>
      </c>
    </row>
    <row r="260" spans="1:15" x14ac:dyDescent="0.2">
      <c r="A260" s="128"/>
      <c r="B260" s="128" t="s">
        <v>1724</v>
      </c>
      <c r="C260" s="128"/>
      <c r="D260" s="138"/>
      <c r="E260" s="128"/>
      <c r="F260" s="128"/>
      <c r="G260" s="128"/>
      <c r="H260" s="128"/>
      <c r="I260" s="138"/>
      <c r="J260" s="128"/>
      <c r="K260" s="128"/>
      <c r="L260" s="128"/>
      <c r="M260" s="128"/>
      <c r="N260" s="128"/>
      <c r="O260" s="128"/>
    </row>
    <row r="262" spans="1:15" x14ac:dyDescent="0.2">
      <c r="B262" t="s">
        <v>899</v>
      </c>
      <c r="C262" t="s">
        <v>912</v>
      </c>
      <c r="D262" s="7" t="s">
        <v>2403</v>
      </c>
      <c r="E262" t="s">
        <v>2404</v>
      </c>
      <c r="F262" t="s">
        <v>2404</v>
      </c>
      <c r="H262" t="s">
        <v>2379</v>
      </c>
      <c r="I262" s="7" t="s">
        <v>2380</v>
      </c>
    </row>
    <row r="263" spans="1:15" x14ac:dyDescent="0.2">
      <c r="B263" t="s">
        <v>899</v>
      </c>
      <c r="C263" t="s">
        <v>912</v>
      </c>
      <c r="D263" s="7" t="s">
        <v>2405</v>
      </c>
      <c r="E263" t="s">
        <v>2404</v>
      </c>
      <c r="F263" t="s">
        <v>2404</v>
      </c>
      <c r="H263" t="s">
        <v>2379</v>
      </c>
      <c r="I263" s="7" t="s">
        <v>2380</v>
      </c>
    </row>
    <row r="264" spans="1:15" x14ac:dyDescent="0.2">
      <c r="B264" t="s">
        <v>899</v>
      </c>
      <c r="C264" t="s">
        <v>912</v>
      </c>
      <c r="D264" s="7" t="s">
        <v>2406</v>
      </c>
      <c r="E264" t="s">
        <v>2404</v>
      </c>
      <c r="F264" t="s">
        <v>2404</v>
      </c>
      <c r="H264" t="s">
        <v>2379</v>
      </c>
      <c r="I264" s="7" t="s">
        <v>2380</v>
      </c>
    </row>
    <row r="265" spans="1:15" x14ac:dyDescent="0.2">
      <c r="B265" t="s">
        <v>899</v>
      </c>
      <c r="C265" t="s">
        <v>912</v>
      </c>
      <c r="D265" s="7" t="s">
        <v>2407</v>
      </c>
      <c r="E265" t="s">
        <v>2404</v>
      </c>
      <c r="F265" t="s">
        <v>2404</v>
      </c>
      <c r="H265" t="s">
        <v>2379</v>
      </c>
      <c r="I265" s="7" t="s">
        <v>2380</v>
      </c>
    </row>
    <row r="266" spans="1:15" x14ac:dyDescent="0.2">
      <c r="B266" t="s">
        <v>899</v>
      </c>
      <c r="C266" t="s">
        <v>912</v>
      </c>
      <c r="D266" s="7" t="s">
        <v>2408</v>
      </c>
      <c r="E266" t="s">
        <v>2404</v>
      </c>
      <c r="F266" t="s">
        <v>2404</v>
      </c>
      <c r="H266" t="s">
        <v>2379</v>
      </c>
      <c r="I266" s="7" t="s">
        <v>2380</v>
      </c>
    </row>
    <row r="267" spans="1:15" x14ac:dyDescent="0.2">
      <c r="B267" t="s">
        <v>899</v>
      </c>
      <c r="C267" t="s">
        <v>912</v>
      </c>
      <c r="D267" s="7" t="s">
        <v>2409</v>
      </c>
      <c r="E267" t="s">
        <v>2404</v>
      </c>
      <c r="F267" t="s">
        <v>2404</v>
      </c>
      <c r="H267" t="s">
        <v>2379</v>
      </c>
      <c r="I267" s="7" t="s">
        <v>2380</v>
      </c>
    </row>
    <row r="268" spans="1:15" x14ac:dyDescent="0.2">
      <c r="B268" t="s">
        <v>899</v>
      </c>
      <c r="C268" t="s">
        <v>912</v>
      </c>
      <c r="D268" s="7" t="s">
        <v>2410</v>
      </c>
      <c r="E268" t="s">
        <v>2404</v>
      </c>
      <c r="F268" t="s">
        <v>2404</v>
      </c>
      <c r="H268" t="s">
        <v>2379</v>
      </c>
      <c r="I268" s="7" t="s">
        <v>2380</v>
      </c>
    </row>
    <row r="269" spans="1:15" x14ac:dyDescent="0.2">
      <c r="B269" t="s">
        <v>899</v>
      </c>
      <c r="C269" t="s">
        <v>912</v>
      </c>
      <c r="D269" s="7" t="s">
        <v>2411</v>
      </c>
      <c r="E269" t="s">
        <v>2404</v>
      </c>
      <c r="F269" t="s">
        <v>2404</v>
      </c>
      <c r="H269" t="s">
        <v>2379</v>
      </c>
      <c r="I269" s="7" t="s">
        <v>2380</v>
      </c>
    </row>
    <row r="270" spans="1:15" x14ac:dyDescent="0.2">
      <c r="B270" t="s">
        <v>899</v>
      </c>
      <c r="C270" t="s">
        <v>912</v>
      </c>
      <c r="D270" s="7" t="s">
        <v>2412</v>
      </c>
      <c r="E270" t="s">
        <v>2404</v>
      </c>
      <c r="F270" t="s">
        <v>2404</v>
      </c>
      <c r="H270" t="s">
        <v>2379</v>
      </c>
      <c r="I270" s="7" t="s">
        <v>2380</v>
      </c>
    </row>
    <row r="271" spans="1:15" x14ac:dyDescent="0.2">
      <c r="B271" t="s">
        <v>899</v>
      </c>
      <c r="C271" t="s">
        <v>912</v>
      </c>
      <c r="D271" s="7" t="s">
        <v>2413</v>
      </c>
      <c r="E271" t="s">
        <v>2404</v>
      </c>
      <c r="F271" t="s">
        <v>2404</v>
      </c>
      <c r="H271" t="s">
        <v>2379</v>
      </c>
      <c r="I271" s="7" t="s">
        <v>2380</v>
      </c>
    </row>
    <row r="272" spans="1:15" x14ac:dyDescent="0.2">
      <c r="A272" s="128"/>
      <c r="B272" s="128" t="s">
        <v>1724</v>
      </c>
      <c r="C272" s="128"/>
      <c r="D272" s="138"/>
      <c r="E272" s="128"/>
      <c r="F272" s="128"/>
      <c r="G272" s="128"/>
      <c r="H272" s="128"/>
      <c r="I272" s="138"/>
      <c r="J272" s="128"/>
      <c r="K272" s="128"/>
      <c r="L272" s="128"/>
      <c r="M272" s="128"/>
      <c r="N272" s="128"/>
      <c r="O272" s="128"/>
    </row>
    <row r="274" spans="1:15" x14ac:dyDescent="0.2">
      <c r="B274" t="s">
        <v>476</v>
      </c>
      <c r="C274" t="s">
        <v>738</v>
      </c>
      <c r="D274" s="7" t="s">
        <v>2414</v>
      </c>
      <c r="E274" t="s">
        <v>2415</v>
      </c>
      <c r="F274" t="s">
        <v>2415</v>
      </c>
      <c r="H274" t="s">
        <v>2379</v>
      </c>
      <c r="I274" s="7" t="s">
        <v>2380</v>
      </c>
    </row>
    <row r="275" spans="1:15" x14ac:dyDescent="0.2">
      <c r="B275" t="s">
        <v>476</v>
      </c>
      <c r="C275" t="s">
        <v>738</v>
      </c>
      <c r="D275" s="7" t="s">
        <v>2416</v>
      </c>
      <c r="E275" t="s">
        <v>2415</v>
      </c>
      <c r="F275" t="s">
        <v>2415</v>
      </c>
      <c r="H275" t="s">
        <v>2379</v>
      </c>
      <c r="I275" s="7" t="s">
        <v>2380</v>
      </c>
    </row>
    <row r="276" spans="1:15" x14ac:dyDescent="0.2">
      <c r="B276" t="s">
        <v>476</v>
      </c>
      <c r="C276" t="s">
        <v>738</v>
      </c>
      <c r="D276" s="7" t="s">
        <v>2417</v>
      </c>
      <c r="E276" t="s">
        <v>2415</v>
      </c>
      <c r="F276" t="s">
        <v>2415</v>
      </c>
      <c r="H276" t="s">
        <v>2379</v>
      </c>
      <c r="I276" s="7" t="s">
        <v>2380</v>
      </c>
    </row>
    <row r="277" spans="1:15" x14ac:dyDescent="0.2">
      <c r="B277" t="s">
        <v>476</v>
      </c>
      <c r="C277" t="s">
        <v>738</v>
      </c>
      <c r="D277" s="7" t="s">
        <v>2418</v>
      </c>
      <c r="E277" t="s">
        <v>2415</v>
      </c>
      <c r="F277" t="s">
        <v>2415</v>
      </c>
      <c r="H277" t="s">
        <v>2379</v>
      </c>
      <c r="I277" s="7" t="s">
        <v>2380</v>
      </c>
    </row>
    <row r="278" spans="1:15" x14ac:dyDescent="0.2">
      <c r="B278" t="s">
        <v>476</v>
      </c>
      <c r="C278" t="s">
        <v>738</v>
      </c>
      <c r="D278" s="7" t="s">
        <v>2419</v>
      </c>
      <c r="E278" t="s">
        <v>2415</v>
      </c>
      <c r="F278" t="s">
        <v>2415</v>
      </c>
      <c r="H278" t="s">
        <v>2379</v>
      </c>
      <c r="I278" s="7" t="s">
        <v>2380</v>
      </c>
    </row>
    <row r="279" spans="1:15" x14ac:dyDescent="0.2">
      <c r="B279" t="s">
        <v>476</v>
      </c>
      <c r="C279" t="s">
        <v>738</v>
      </c>
      <c r="D279" s="7" t="s">
        <v>2420</v>
      </c>
      <c r="E279" t="s">
        <v>1919</v>
      </c>
      <c r="F279" t="s">
        <v>1919</v>
      </c>
      <c r="H279" t="s">
        <v>2379</v>
      </c>
      <c r="I279" s="7" t="s">
        <v>2380</v>
      </c>
    </row>
    <row r="280" spans="1:15" x14ac:dyDescent="0.2">
      <c r="B280" t="s">
        <v>476</v>
      </c>
      <c r="C280" t="s">
        <v>738</v>
      </c>
      <c r="D280" s="7" t="s">
        <v>2421</v>
      </c>
      <c r="E280" t="s">
        <v>1919</v>
      </c>
      <c r="F280" t="s">
        <v>1919</v>
      </c>
      <c r="H280" t="s">
        <v>2379</v>
      </c>
      <c r="I280" s="7" t="s">
        <v>2380</v>
      </c>
    </row>
    <row r="281" spans="1:15" x14ac:dyDescent="0.2">
      <c r="B281" t="s">
        <v>476</v>
      </c>
      <c r="C281" t="s">
        <v>738</v>
      </c>
      <c r="D281" s="7" t="s">
        <v>2422</v>
      </c>
      <c r="E281" t="s">
        <v>1919</v>
      </c>
      <c r="F281" t="s">
        <v>1919</v>
      </c>
      <c r="H281" t="s">
        <v>2379</v>
      </c>
      <c r="I281" s="7" t="s">
        <v>2380</v>
      </c>
    </row>
    <row r="282" spans="1:15" x14ac:dyDescent="0.2">
      <c r="B282" t="s">
        <v>476</v>
      </c>
      <c r="C282" t="s">
        <v>738</v>
      </c>
      <c r="D282" s="7" t="s">
        <v>2423</v>
      </c>
      <c r="E282" t="s">
        <v>1919</v>
      </c>
      <c r="F282" t="s">
        <v>1919</v>
      </c>
      <c r="H282" t="s">
        <v>2379</v>
      </c>
      <c r="I282" s="7" t="s">
        <v>2380</v>
      </c>
    </row>
    <row r="283" spans="1:15" x14ac:dyDescent="0.2">
      <c r="B283" t="s">
        <v>476</v>
      </c>
      <c r="C283" t="s">
        <v>738</v>
      </c>
      <c r="D283" s="7" t="s">
        <v>2424</v>
      </c>
      <c r="E283" t="s">
        <v>1919</v>
      </c>
      <c r="F283" t="s">
        <v>1919</v>
      </c>
      <c r="H283" t="s">
        <v>2379</v>
      </c>
      <c r="I283" s="7" t="s">
        <v>2380</v>
      </c>
    </row>
    <row r="284" spans="1:15" x14ac:dyDescent="0.2">
      <c r="A284" s="128"/>
      <c r="B284" s="128" t="s">
        <v>1724</v>
      </c>
      <c r="C284" s="128"/>
      <c r="D284" s="138"/>
      <c r="E284" s="128"/>
      <c r="F284" s="128"/>
      <c r="G284" s="128"/>
      <c r="H284" s="128"/>
      <c r="I284" s="138"/>
      <c r="J284" s="128"/>
      <c r="K284" s="128"/>
      <c r="L284" s="128"/>
      <c r="M284" s="128"/>
      <c r="N284" s="128"/>
      <c r="O284" s="128"/>
    </row>
    <row r="286" spans="1:15" x14ac:dyDescent="0.2">
      <c r="B286" t="s">
        <v>531</v>
      </c>
      <c r="C286" t="s">
        <v>955</v>
      </c>
      <c r="D286" s="7" t="s">
        <v>2425</v>
      </c>
      <c r="E286" t="s">
        <v>2426</v>
      </c>
      <c r="F286" t="s">
        <v>2426</v>
      </c>
      <c r="H286" t="s">
        <v>2379</v>
      </c>
      <c r="I286" s="7" t="s">
        <v>2380</v>
      </c>
    </row>
    <row r="287" spans="1:15" x14ac:dyDescent="0.2">
      <c r="B287" t="s">
        <v>531</v>
      </c>
      <c r="C287" t="s">
        <v>955</v>
      </c>
      <c r="D287" s="7" t="s">
        <v>2427</v>
      </c>
      <c r="E287" t="s">
        <v>2426</v>
      </c>
      <c r="F287" t="s">
        <v>2426</v>
      </c>
      <c r="H287" t="s">
        <v>2379</v>
      </c>
      <c r="I287" s="7" t="s">
        <v>2380</v>
      </c>
    </row>
    <row r="288" spans="1:15" x14ac:dyDescent="0.2">
      <c r="B288" t="s">
        <v>531</v>
      </c>
      <c r="C288" t="s">
        <v>955</v>
      </c>
      <c r="D288" s="7" t="s">
        <v>2428</v>
      </c>
      <c r="E288" t="s">
        <v>2426</v>
      </c>
      <c r="F288" t="s">
        <v>2426</v>
      </c>
      <c r="H288" t="s">
        <v>2379</v>
      </c>
      <c r="I288" s="7" t="s">
        <v>2380</v>
      </c>
    </row>
    <row r="289" spans="1:15" x14ac:dyDescent="0.2">
      <c r="B289" t="s">
        <v>531</v>
      </c>
      <c r="C289" t="s">
        <v>955</v>
      </c>
      <c r="D289" s="7" t="s">
        <v>2429</v>
      </c>
      <c r="E289" t="s">
        <v>2426</v>
      </c>
      <c r="F289" t="s">
        <v>2426</v>
      </c>
      <c r="H289" t="s">
        <v>2379</v>
      </c>
      <c r="I289" s="7" t="s">
        <v>2380</v>
      </c>
    </row>
    <row r="290" spans="1:15" x14ac:dyDescent="0.2">
      <c r="B290" t="s">
        <v>531</v>
      </c>
      <c r="C290" t="s">
        <v>955</v>
      </c>
      <c r="D290" s="7" t="s">
        <v>2430</v>
      </c>
      <c r="E290" t="s">
        <v>2426</v>
      </c>
      <c r="F290" t="s">
        <v>2426</v>
      </c>
      <c r="H290" t="s">
        <v>2379</v>
      </c>
      <c r="I290" s="7" t="s">
        <v>2380</v>
      </c>
    </row>
    <row r="291" spans="1:15" x14ac:dyDescent="0.2">
      <c r="B291" t="s">
        <v>531</v>
      </c>
      <c r="C291" t="s">
        <v>955</v>
      </c>
      <c r="D291" s="7" t="s">
        <v>2431</v>
      </c>
      <c r="E291" t="s">
        <v>2426</v>
      </c>
      <c r="F291" t="s">
        <v>2426</v>
      </c>
      <c r="H291" t="s">
        <v>2379</v>
      </c>
      <c r="I291" s="7" t="s">
        <v>2380</v>
      </c>
    </row>
    <row r="292" spans="1:15" x14ac:dyDescent="0.2">
      <c r="A292" s="128"/>
      <c r="B292" s="128" t="s">
        <v>1724</v>
      </c>
      <c r="C292" s="128"/>
      <c r="D292" s="138"/>
      <c r="E292" s="128"/>
      <c r="F292" s="128"/>
      <c r="G292" s="128"/>
      <c r="H292" s="128"/>
      <c r="I292" s="138"/>
      <c r="J292" s="128"/>
      <c r="K292" s="128"/>
      <c r="L292" s="128"/>
      <c r="M292" s="128"/>
      <c r="N292" s="128"/>
      <c r="O292" s="128"/>
    </row>
    <row r="294" spans="1:15" x14ac:dyDescent="0.2">
      <c r="B294" t="s">
        <v>793</v>
      </c>
      <c r="C294" t="s">
        <v>796</v>
      </c>
      <c r="D294" s="7" t="s">
        <v>2414</v>
      </c>
      <c r="E294" t="s">
        <v>2432</v>
      </c>
      <c r="F294" t="s">
        <v>2432</v>
      </c>
      <c r="H294" t="s">
        <v>2379</v>
      </c>
      <c r="I294" s="7" t="s">
        <v>2380</v>
      </c>
    </row>
    <row r="295" spans="1:15" x14ac:dyDescent="0.2">
      <c r="B295" t="s">
        <v>793</v>
      </c>
      <c r="C295" t="s">
        <v>796</v>
      </c>
      <c r="D295" s="7" t="s">
        <v>2416</v>
      </c>
      <c r="E295" t="s">
        <v>2432</v>
      </c>
      <c r="F295" t="s">
        <v>2432</v>
      </c>
      <c r="H295" t="s">
        <v>2379</v>
      </c>
      <c r="I295" s="7" t="s">
        <v>2380</v>
      </c>
    </row>
    <row r="296" spans="1:15" x14ac:dyDescent="0.2">
      <c r="B296" t="s">
        <v>793</v>
      </c>
      <c r="C296" t="s">
        <v>796</v>
      </c>
      <c r="D296" s="7" t="s">
        <v>2433</v>
      </c>
      <c r="E296" t="s">
        <v>2432</v>
      </c>
      <c r="F296" t="s">
        <v>2432</v>
      </c>
      <c r="H296" t="s">
        <v>2379</v>
      </c>
      <c r="I296" s="7" t="s">
        <v>2380</v>
      </c>
    </row>
    <row r="297" spans="1:15" x14ac:dyDescent="0.2">
      <c r="B297" t="s">
        <v>793</v>
      </c>
      <c r="C297" t="s">
        <v>796</v>
      </c>
      <c r="D297" s="7" t="s">
        <v>2434</v>
      </c>
      <c r="E297" t="s">
        <v>2432</v>
      </c>
      <c r="F297" t="s">
        <v>2432</v>
      </c>
      <c r="H297" t="s">
        <v>2379</v>
      </c>
      <c r="I297" s="7" t="s">
        <v>2380</v>
      </c>
    </row>
    <row r="298" spans="1:15" x14ac:dyDescent="0.2">
      <c r="B298" t="s">
        <v>793</v>
      </c>
      <c r="C298" t="s">
        <v>796</v>
      </c>
      <c r="D298" s="7" t="s">
        <v>2435</v>
      </c>
      <c r="E298" t="s">
        <v>2432</v>
      </c>
      <c r="F298" t="s">
        <v>2432</v>
      </c>
      <c r="H298" t="s">
        <v>2379</v>
      </c>
      <c r="I298" s="7" t="s">
        <v>2380</v>
      </c>
    </row>
    <row r="299" spans="1:15" x14ac:dyDescent="0.2">
      <c r="B299" t="s">
        <v>793</v>
      </c>
      <c r="C299" t="s">
        <v>796</v>
      </c>
      <c r="D299" s="7" t="s">
        <v>2436</v>
      </c>
      <c r="E299" t="s">
        <v>2432</v>
      </c>
      <c r="F299" t="s">
        <v>2432</v>
      </c>
      <c r="H299" t="s">
        <v>2379</v>
      </c>
      <c r="I299" s="7" t="s">
        <v>2380</v>
      </c>
    </row>
    <row r="300" spans="1:15" x14ac:dyDescent="0.2">
      <c r="B300" t="s">
        <v>793</v>
      </c>
      <c r="C300" t="s">
        <v>796</v>
      </c>
      <c r="D300" s="7" t="s">
        <v>2437</v>
      </c>
      <c r="E300" t="s">
        <v>2432</v>
      </c>
      <c r="F300" t="s">
        <v>2432</v>
      </c>
      <c r="H300" t="s">
        <v>2379</v>
      </c>
      <c r="I300" s="7" t="s">
        <v>2380</v>
      </c>
    </row>
    <row r="301" spans="1:15" x14ac:dyDescent="0.2">
      <c r="B301" t="s">
        <v>793</v>
      </c>
      <c r="C301" t="s">
        <v>796</v>
      </c>
      <c r="D301" s="7" t="s">
        <v>2417</v>
      </c>
      <c r="E301" t="s">
        <v>2432</v>
      </c>
      <c r="F301" t="s">
        <v>2432</v>
      </c>
      <c r="H301" t="s">
        <v>2379</v>
      </c>
      <c r="I301" s="7" t="s">
        <v>2380</v>
      </c>
    </row>
    <row r="302" spans="1:15" x14ac:dyDescent="0.2">
      <c r="B302" t="s">
        <v>793</v>
      </c>
      <c r="C302" t="s">
        <v>796</v>
      </c>
      <c r="D302" s="7" t="s">
        <v>2419</v>
      </c>
      <c r="E302" t="s">
        <v>2432</v>
      </c>
      <c r="F302" t="s">
        <v>2432</v>
      </c>
      <c r="H302" t="s">
        <v>2379</v>
      </c>
      <c r="I302" s="7" t="s">
        <v>2380</v>
      </c>
    </row>
    <row r="303" spans="1:15" x14ac:dyDescent="0.2">
      <c r="B303" t="s">
        <v>793</v>
      </c>
      <c r="C303" t="s">
        <v>796</v>
      </c>
      <c r="D303" s="7" t="s">
        <v>2438</v>
      </c>
      <c r="E303" t="s">
        <v>2432</v>
      </c>
      <c r="F303" t="s">
        <v>2432</v>
      </c>
      <c r="H303" t="s">
        <v>2379</v>
      </c>
      <c r="I303" s="7" t="s">
        <v>2380</v>
      </c>
    </row>
    <row r="304" spans="1:15" x14ac:dyDescent="0.2">
      <c r="A304" s="128"/>
      <c r="B304" s="128" t="s">
        <v>1724</v>
      </c>
      <c r="C304" s="128"/>
      <c r="D304" s="138"/>
      <c r="E304" s="128"/>
      <c r="F304" s="128"/>
      <c r="G304" s="128"/>
      <c r="H304" s="128"/>
      <c r="I304" s="138"/>
      <c r="J304" s="128"/>
      <c r="K304" s="128"/>
      <c r="L304" s="128"/>
      <c r="M304" s="128"/>
      <c r="N304" s="128"/>
      <c r="O304" s="128"/>
    </row>
    <row r="306" spans="1:15" x14ac:dyDescent="0.2">
      <c r="B306" t="s">
        <v>474</v>
      </c>
      <c r="C306" t="s">
        <v>1128</v>
      </c>
      <c r="D306" s="7" t="s">
        <v>2439</v>
      </c>
      <c r="E306" t="s">
        <v>2440</v>
      </c>
      <c r="F306" t="s">
        <v>2440</v>
      </c>
      <c r="H306" t="s">
        <v>2379</v>
      </c>
      <c r="I306" s="7" t="s">
        <v>2380</v>
      </c>
    </row>
    <row r="307" spans="1:15" x14ac:dyDescent="0.2">
      <c r="A307" s="128"/>
      <c r="B307" s="128" t="s">
        <v>1724</v>
      </c>
      <c r="C307" s="128"/>
      <c r="D307" s="138"/>
      <c r="E307" s="128"/>
      <c r="F307" s="128"/>
      <c r="G307" s="128"/>
      <c r="H307" s="128"/>
      <c r="I307" s="138"/>
      <c r="J307" s="128"/>
      <c r="K307" s="128"/>
      <c r="L307" s="128"/>
      <c r="M307" s="128"/>
      <c r="N307" s="128"/>
      <c r="O307" s="128"/>
    </row>
    <row r="309" spans="1:15" x14ac:dyDescent="0.2">
      <c r="B309" t="s">
        <v>441</v>
      </c>
      <c r="C309" t="s">
        <v>1024</v>
      </c>
      <c r="D309" s="7" t="s">
        <v>2441</v>
      </c>
      <c r="E309" t="s">
        <v>2236</v>
      </c>
      <c r="F309" t="s">
        <v>2236</v>
      </c>
      <c r="H309" t="s">
        <v>2379</v>
      </c>
      <c r="I309" s="7" t="s">
        <v>2380</v>
      </c>
    </row>
    <row r="310" spans="1:15" x14ac:dyDescent="0.2">
      <c r="B310" t="s">
        <v>441</v>
      </c>
      <c r="C310" t="s">
        <v>1024</v>
      </c>
      <c r="D310" s="7" t="s">
        <v>2442</v>
      </c>
      <c r="E310" t="s">
        <v>2236</v>
      </c>
      <c r="F310" t="s">
        <v>2236</v>
      </c>
      <c r="H310" t="s">
        <v>2379</v>
      </c>
      <c r="I310" s="7" t="s">
        <v>2380</v>
      </c>
    </row>
    <row r="311" spans="1:15" x14ac:dyDescent="0.2">
      <c r="B311" t="s">
        <v>441</v>
      </c>
      <c r="C311" t="s">
        <v>1024</v>
      </c>
      <c r="D311" s="7" t="s">
        <v>2443</v>
      </c>
      <c r="E311" t="s">
        <v>2246</v>
      </c>
      <c r="F311" t="s">
        <v>2246</v>
      </c>
      <c r="H311" t="s">
        <v>2379</v>
      </c>
      <c r="I311" s="7" t="s">
        <v>2380</v>
      </c>
    </row>
    <row r="312" spans="1:15" x14ac:dyDescent="0.2">
      <c r="B312" t="s">
        <v>441</v>
      </c>
      <c r="C312" t="s">
        <v>1024</v>
      </c>
      <c r="D312" s="7" t="s">
        <v>2444</v>
      </c>
      <c r="E312" t="s">
        <v>2246</v>
      </c>
      <c r="F312" t="s">
        <v>2246</v>
      </c>
      <c r="H312" t="s">
        <v>2379</v>
      </c>
      <c r="I312" s="7" t="s">
        <v>2380</v>
      </c>
    </row>
    <row r="313" spans="1:15" x14ac:dyDescent="0.2">
      <c r="B313" t="s">
        <v>441</v>
      </c>
      <c r="C313" t="s">
        <v>1024</v>
      </c>
      <c r="D313" s="7" t="s">
        <v>2445</v>
      </c>
      <c r="E313" t="s">
        <v>2246</v>
      </c>
      <c r="F313" t="s">
        <v>2246</v>
      </c>
      <c r="H313" t="s">
        <v>2379</v>
      </c>
      <c r="I313" s="7" t="s">
        <v>2380</v>
      </c>
    </row>
    <row r="314" spans="1:15" x14ac:dyDescent="0.2">
      <c r="B314" t="s">
        <v>441</v>
      </c>
      <c r="C314" t="s">
        <v>1024</v>
      </c>
      <c r="D314" s="7" t="s">
        <v>2446</v>
      </c>
      <c r="E314" t="s">
        <v>2246</v>
      </c>
      <c r="F314" t="s">
        <v>2246</v>
      </c>
      <c r="H314" t="s">
        <v>2379</v>
      </c>
      <c r="I314" s="7" t="s">
        <v>2380</v>
      </c>
    </row>
    <row r="315" spans="1:15" x14ac:dyDescent="0.2">
      <c r="B315" t="s">
        <v>441</v>
      </c>
      <c r="C315" t="s">
        <v>1024</v>
      </c>
      <c r="D315" s="7" t="s">
        <v>2447</v>
      </c>
      <c r="E315" t="s">
        <v>2246</v>
      </c>
      <c r="F315" t="s">
        <v>2246</v>
      </c>
      <c r="H315" t="s">
        <v>2379</v>
      </c>
      <c r="I315" s="7" t="s">
        <v>2380</v>
      </c>
    </row>
    <row r="316" spans="1:15" x14ac:dyDescent="0.2">
      <c r="B316" t="s">
        <v>441</v>
      </c>
      <c r="C316" t="s">
        <v>1024</v>
      </c>
      <c r="D316" s="7" t="s">
        <v>2448</v>
      </c>
      <c r="E316" t="s">
        <v>2246</v>
      </c>
      <c r="F316" t="s">
        <v>2246</v>
      </c>
      <c r="H316" t="s">
        <v>2379</v>
      </c>
      <c r="I316" s="7" t="s">
        <v>2380</v>
      </c>
    </row>
    <row r="317" spans="1:15" x14ac:dyDescent="0.2">
      <c r="B317" t="s">
        <v>441</v>
      </c>
      <c r="C317" t="s">
        <v>1024</v>
      </c>
      <c r="D317" s="7" t="s">
        <v>2449</v>
      </c>
      <c r="E317" t="s">
        <v>2246</v>
      </c>
      <c r="F317" t="s">
        <v>2246</v>
      </c>
      <c r="H317" t="s">
        <v>2379</v>
      </c>
      <c r="I317" s="7" t="s">
        <v>2380</v>
      </c>
    </row>
    <row r="318" spans="1:15" x14ac:dyDescent="0.2">
      <c r="B318" t="s">
        <v>441</v>
      </c>
      <c r="C318" t="s">
        <v>1024</v>
      </c>
      <c r="D318" s="7" t="s">
        <v>2450</v>
      </c>
      <c r="E318" t="s">
        <v>2246</v>
      </c>
      <c r="F318" t="s">
        <v>2246</v>
      </c>
      <c r="H318" t="s">
        <v>2379</v>
      </c>
      <c r="I318" s="7" t="s">
        <v>2380</v>
      </c>
    </row>
    <row r="319" spans="1:15" x14ac:dyDescent="0.2">
      <c r="A319" s="128"/>
      <c r="B319" s="128" t="s">
        <v>1724</v>
      </c>
      <c r="C319" s="128"/>
      <c r="D319" s="138"/>
      <c r="E319" s="128"/>
      <c r="F319" s="128"/>
      <c r="G319" s="128"/>
      <c r="H319" s="128"/>
      <c r="I319" s="138"/>
      <c r="J319" s="128"/>
      <c r="K319" s="128"/>
      <c r="L319" s="128"/>
      <c r="M319" s="128"/>
      <c r="N319" s="128"/>
      <c r="O319" s="128"/>
    </row>
    <row r="321" spans="1:15" x14ac:dyDescent="0.2">
      <c r="B321" t="s">
        <v>451</v>
      </c>
      <c r="C321" t="s">
        <v>1030</v>
      </c>
      <c r="D321" s="7" t="s">
        <v>2451</v>
      </c>
      <c r="E321" t="s">
        <v>2251</v>
      </c>
      <c r="F321" t="s">
        <v>2251</v>
      </c>
      <c r="H321" t="s">
        <v>2379</v>
      </c>
      <c r="I321" s="7" t="s">
        <v>2380</v>
      </c>
    </row>
    <row r="322" spans="1:15" x14ac:dyDescent="0.2">
      <c r="A322" s="128"/>
      <c r="B322" s="128" t="s">
        <v>1724</v>
      </c>
      <c r="C322" s="128"/>
      <c r="D322" s="138"/>
      <c r="E322" s="128"/>
      <c r="F322" s="128"/>
      <c r="G322" s="128"/>
      <c r="H322" s="128"/>
      <c r="I322" s="138"/>
      <c r="J322" s="128"/>
      <c r="K322" s="128"/>
      <c r="L322" s="128"/>
      <c r="M322" s="128"/>
      <c r="N322" s="128"/>
      <c r="O322" s="128"/>
    </row>
    <row r="324" spans="1:15" x14ac:dyDescent="0.2">
      <c r="B324" t="s">
        <v>1234</v>
      </c>
      <c r="C324" t="s">
        <v>1239</v>
      </c>
      <c r="D324" s="7" t="s">
        <v>2452</v>
      </c>
      <c r="E324" t="s">
        <v>2453</v>
      </c>
      <c r="F324" t="s">
        <v>2453</v>
      </c>
      <c r="H324" t="s">
        <v>2379</v>
      </c>
      <c r="I324" s="7" t="s">
        <v>2380</v>
      </c>
    </row>
    <row r="325" spans="1:15" x14ac:dyDescent="0.2">
      <c r="B325" t="s">
        <v>1234</v>
      </c>
      <c r="C325" t="s">
        <v>1239</v>
      </c>
      <c r="D325" s="7" t="s">
        <v>2454</v>
      </c>
      <c r="E325" t="s">
        <v>2455</v>
      </c>
      <c r="F325" t="s">
        <v>2455</v>
      </c>
      <c r="H325" t="s">
        <v>2379</v>
      </c>
      <c r="I325" s="7" t="s">
        <v>2380</v>
      </c>
    </row>
    <row r="326" spans="1:15" x14ac:dyDescent="0.2">
      <c r="B326" t="s">
        <v>1234</v>
      </c>
      <c r="C326" t="s">
        <v>1239</v>
      </c>
      <c r="D326" s="7" t="s">
        <v>2456</v>
      </c>
      <c r="E326" t="s">
        <v>2453</v>
      </c>
      <c r="F326" t="s">
        <v>2453</v>
      </c>
      <c r="H326" t="s">
        <v>2379</v>
      </c>
      <c r="I326" s="7" t="s">
        <v>2380</v>
      </c>
    </row>
    <row r="327" spans="1:15" x14ac:dyDescent="0.2">
      <c r="B327" t="s">
        <v>1234</v>
      </c>
      <c r="C327" t="s">
        <v>1239</v>
      </c>
      <c r="D327" s="7" t="s">
        <v>2457</v>
      </c>
      <c r="E327" t="s">
        <v>2458</v>
      </c>
      <c r="F327" t="s">
        <v>2458</v>
      </c>
      <c r="H327" t="s">
        <v>2379</v>
      </c>
      <c r="I327" s="7" t="s">
        <v>2380</v>
      </c>
    </row>
    <row r="328" spans="1:15" x14ac:dyDescent="0.2">
      <c r="B328" t="s">
        <v>1234</v>
      </c>
      <c r="C328" t="s">
        <v>1239</v>
      </c>
      <c r="D328" s="7" t="s">
        <v>2459</v>
      </c>
      <c r="E328" t="s">
        <v>2453</v>
      </c>
      <c r="F328" t="s">
        <v>2453</v>
      </c>
      <c r="H328" t="s">
        <v>2379</v>
      </c>
      <c r="I328" s="7" t="s">
        <v>2380</v>
      </c>
    </row>
    <row r="329" spans="1:15" x14ac:dyDescent="0.2">
      <c r="B329" t="s">
        <v>1234</v>
      </c>
      <c r="C329" t="s">
        <v>1239</v>
      </c>
      <c r="D329" s="7" t="s">
        <v>2460</v>
      </c>
      <c r="E329" t="s">
        <v>2461</v>
      </c>
      <c r="F329" t="s">
        <v>2461</v>
      </c>
      <c r="H329" t="s">
        <v>2379</v>
      </c>
      <c r="I329" s="7" t="s">
        <v>2380</v>
      </c>
    </row>
    <row r="330" spans="1:15" x14ac:dyDescent="0.2">
      <c r="B330" t="s">
        <v>1234</v>
      </c>
      <c r="C330" t="s">
        <v>1239</v>
      </c>
      <c r="D330" s="7" t="s">
        <v>2462</v>
      </c>
      <c r="E330" t="s">
        <v>2461</v>
      </c>
      <c r="F330" t="s">
        <v>2461</v>
      </c>
      <c r="H330" t="s">
        <v>2379</v>
      </c>
      <c r="I330" s="7" t="s">
        <v>2380</v>
      </c>
    </row>
    <row r="331" spans="1:15" x14ac:dyDescent="0.2">
      <c r="B331" t="s">
        <v>1234</v>
      </c>
      <c r="C331" t="s">
        <v>1239</v>
      </c>
      <c r="D331" s="7" t="s">
        <v>2463</v>
      </c>
      <c r="E331" t="s">
        <v>2453</v>
      </c>
      <c r="F331" t="s">
        <v>2453</v>
      </c>
      <c r="H331" t="s">
        <v>2379</v>
      </c>
      <c r="I331" s="7" t="s">
        <v>2380</v>
      </c>
    </row>
    <row r="332" spans="1:15" x14ac:dyDescent="0.2">
      <c r="B332" t="s">
        <v>1234</v>
      </c>
      <c r="C332" t="s">
        <v>1239</v>
      </c>
      <c r="D332" s="7" t="s">
        <v>2464</v>
      </c>
      <c r="E332" t="s">
        <v>2455</v>
      </c>
      <c r="F332" t="s">
        <v>2455</v>
      </c>
      <c r="H332" t="s">
        <v>2379</v>
      </c>
      <c r="I332" s="7" t="s">
        <v>2380</v>
      </c>
    </row>
    <row r="333" spans="1:15" x14ac:dyDescent="0.2">
      <c r="B333" t="s">
        <v>1234</v>
      </c>
      <c r="C333" t="s">
        <v>1239</v>
      </c>
      <c r="D333" s="7" t="s">
        <v>2465</v>
      </c>
      <c r="E333" t="s">
        <v>2453</v>
      </c>
      <c r="F333" t="s">
        <v>2453</v>
      </c>
      <c r="H333" t="s">
        <v>2379</v>
      </c>
      <c r="I333" s="7" t="s">
        <v>2380</v>
      </c>
    </row>
    <row r="334" spans="1:15" x14ac:dyDescent="0.2">
      <c r="A334" s="128"/>
      <c r="B334" s="128" t="s">
        <v>1724</v>
      </c>
      <c r="C334" s="128"/>
      <c r="D334" s="138"/>
      <c r="E334" s="128"/>
      <c r="F334" s="128"/>
      <c r="G334" s="128"/>
      <c r="H334" s="128"/>
      <c r="I334" s="138"/>
      <c r="J334" s="128"/>
      <c r="K334" s="128"/>
      <c r="L334" s="128"/>
      <c r="M334" s="128"/>
      <c r="N334" s="128"/>
      <c r="O334" s="128"/>
    </row>
    <row r="336" spans="1:15" x14ac:dyDescent="0.2">
      <c r="B336" t="s">
        <v>1234</v>
      </c>
      <c r="C336" t="s">
        <v>1241</v>
      </c>
      <c r="D336" s="7" t="s">
        <v>2466</v>
      </c>
      <c r="E336" t="s">
        <v>2453</v>
      </c>
      <c r="F336" t="s">
        <v>2453</v>
      </c>
      <c r="H336" t="s">
        <v>2379</v>
      </c>
      <c r="I336" s="7" t="s">
        <v>2380</v>
      </c>
    </row>
    <row r="337" spans="1:15" x14ac:dyDescent="0.2">
      <c r="B337" t="s">
        <v>1234</v>
      </c>
      <c r="C337" t="s">
        <v>1241</v>
      </c>
      <c r="D337" s="7" t="s">
        <v>2467</v>
      </c>
      <c r="E337" t="s">
        <v>2468</v>
      </c>
      <c r="F337" t="s">
        <v>2468</v>
      </c>
      <c r="H337" t="s">
        <v>2379</v>
      </c>
      <c r="I337" s="7" t="s">
        <v>2380</v>
      </c>
    </row>
    <row r="338" spans="1:15" x14ac:dyDescent="0.2">
      <c r="B338" t="s">
        <v>1234</v>
      </c>
      <c r="C338" t="s">
        <v>1241</v>
      </c>
      <c r="D338" s="7" t="s">
        <v>2469</v>
      </c>
      <c r="E338" t="s">
        <v>2453</v>
      </c>
      <c r="F338" t="s">
        <v>2453</v>
      </c>
      <c r="H338" t="s">
        <v>2379</v>
      </c>
      <c r="I338" s="7" t="s">
        <v>2380</v>
      </c>
    </row>
    <row r="339" spans="1:15" x14ac:dyDescent="0.2">
      <c r="B339" t="s">
        <v>1234</v>
      </c>
      <c r="C339" t="s">
        <v>1241</v>
      </c>
      <c r="D339" s="7" t="s">
        <v>2470</v>
      </c>
      <c r="E339" t="s">
        <v>2453</v>
      </c>
      <c r="F339" t="s">
        <v>2453</v>
      </c>
      <c r="H339" t="s">
        <v>2379</v>
      </c>
      <c r="I339" s="7" t="s">
        <v>2380</v>
      </c>
    </row>
    <row r="340" spans="1:15" x14ac:dyDescent="0.2">
      <c r="B340" t="s">
        <v>1234</v>
      </c>
      <c r="C340" t="s">
        <v>1241</v>
      </c>
      <c r="D340" s="7" t="s">
        <v>2471</v>
      </c>
      <c r="E340" t="s">
        <v>2453</v>
      </c>
      <c r="F340" t="s">
        <v>2453</v>
      </c>
      <c r="H340" t="s">
        <v>2379</v>
      </c>
      <c r="I340" s="7" t="s">
        <v>2380</v>
      </c>
    </row>
    <row r="341" spans="1:15" x14ac:dyDescent="0.2">
      <c r="B341" t="s">
        <v>1234</v>
      </c>
      <c r="C341" t="s">
        <v>1241</v>
      </c>
      <c r="D341" s="7" t="s">
        <v>2472</v>
      </c>
      <c r="E341" t="s">
        <v>2453</v>
      </c>
      <c r="F341" t="s">
        <v>2468</v>
      </c>
      <c r="H341" t="s">
        <v>2379</v>
      </c>
      <c r="I341" s="7" t="s">
        <v>2380</v>
      </c>
    </row>
    <row r="342" spans="1:15" x14ac:dyDescent="0.2">
      <c r="B342" t="s">
        <v>1234</v>
      </c>
      <c r="C342" t="s">
        <v>1241</v>
      </c>
      <c r="D342" s="7" t="s">
        <v>2473</v>
      </c>
      <c r="E342" t="s">
        <v>2453</v>
      </c>
      <c r="F342" t="s">
        <v>2468</v>
      </c>
      <c r="H342" t="s">
        <v>2379</v>
      </c>
      <c r="I342" s="7" t="s">
        <v>2380</v>
      </c>
    </row>
    <row r="343" spans="1:15" x14ac:dyDescent="0.2">
      <c r="B343" t="s">
        <v>1234</v>
      </c>
      <c r="C343" t="s">
        <v>1241</v>
      </c>
      <c r="D343" s="7" t="s">
        <v>2474</v>
      </c>
      <c r="E343" t="s">
        <v>2453</v>
      </c>
      <c r="F343" t="s">
        <v>2453</v>
      </c>
      <c r="H343" t="s">
        <v>2379</v>
      </c>
      <c r="I343" s="7" t="s">
        <v>2380</v>
      </c>
    </row>
    <row r="344" spans="1:15" x14ac:dyDescent="0.2">
      <c r="B344" t="s">
        <v>1234</v>
      </c>
      <c r="C344" t="s">
        <v>1241</v>
      </c>
      <c r="D344" s="7" t="s">
        <v>2475</v>
      </c>
      <c r="E344" t="s">
        <v>2453</v>
      </c>
      <c r="F344" t="s">
        <v>2453</v>
      </c>
      <c r="H344" t="s">
        <v>2379</v>
      </c>
      <c r="I344" s="7" t="s">
        <v>2380</v>
      </c>
    </row>
    <row r="345" spans="1:15" x14ac:dyDescent="0.2">
      <c r="B345" t="s">
        <v>1234</v>
      </c>
      <c r="C345" t="s">
        <v>1241</v>
      </c>
      <c r="D345" s="7" t="s">
        <v>2476</v>
      </c>
      <c r="E345" t="s">
        <v>2453</v>
      </c>
      <c r="F345" t="s">
        <v>2453</v>
      </c>
      <c r="H345" t="s">
        <v>2379</v>
      </c>
      <c r="I345" s="7" t="s">
        <v>2380</v>
      </c>
    </row>
    <row r="346" spans="1:15" x14ac:dyDescent="0.2">
      <c r="A346" s="128"/>
      <c r="B346" s="128" t="s">
        <v>1724</v>
      </c>
      <c r="C346" s="128"/>
      <c r="D346" s="138"/>
      <c r="E346" s="128"/>
      <c r="F346" s="128"/>
      <c r="G346" s="128"/>
      <c r="H346" s="128"/>
      <c r="I346" s="138"/>
      <c r="J346" s="128"/>
      <c r="K346" s="128"/>
      <c r="L346" s="128"/>
      <c r="M346" s="128"/>
      <c r="N346" s="128"/>
      <c r="O346" s="128"/>
    </row>
    <row r="348" spans="1:15" x14ac:dyDescent="0.2">
      <c r="B348" t="s">
        <v>476</v>
      </c>
      <c r="C348" t="s">
        <v>744</v>
      </c>
      <c r="D348" s="7" t="s">
        <v>2477</v>
      </c>
      <c r="E348" t="s">
        <v>2478</v>
      </c>
      <c r="F348" t="s">
        <v>2478</v>
      </c>
      <c r="H348" t="s">
        <v>2379</v>
      </c>
      <c r="I348" s="7" t="s">
        <v>2380</v>
      </c>
    </row>
    <row r="349" spans="1:15" x14ac:dyDescent="0.2">
      <c r="B349" t="s">
        <v>476</v>
      </c>
      <c r="C349" t="s">
        <v>744</v>
      </c>
      <c r="D349" s="7" t="s">
        <v>2479</v>
      </c>
      <c r="E349" t="s">
        <v>2478</v>
      </c>
      <c r="F349" t="s">
        <v>2478</v>
      </c>
      <c r="H349" t="s">
        <v>2379</v>
      </c>
      <c r="I349" s="7" t="s">
        <v>2380</v>
      </c>
    </row>
    <row r="350" spans="1:15" x14ac:dyDescent="0.2">
      <c r="B350" t="s">
        <v>476</v>
      </c>
      <c r="C350" t="s">
        <v>744</v>
      </c>
      <c r="D350" s="7" t="s">
        <v>2480</v>
      </c>
      <c r="E350" t="s">
        <v>2478</v>
      </c>
      <c r="F350" t="s">
        <v>2478</v>
      </c>
      <c r="H350" t="s">
        <v>2379</v>
      </c>
      <c r="I350" s="7" t="s">
        <v>2380</v>
      </c>
    </row>
    <row r="351" spans="1:15" x14ac:dyDescent="0.2">
      <c r="B351" t="s">
        <v>476</v>
      </c>
      <c r="C351" t="s">
        <v>744</v>
      </c>
      <c r="D351" s="7" t="s">
        <v>2481</v>
      </c>
      <c r="E351" t="s">
        <v>2478</v>
      </c>
      <c r="F351" t="s">
        <v>2478</v>
      </c>
      <c r="H351" t="s">
        <v>2379</v>
      </c>
      <c r="I351" s="7" t="s">
        <v>2380</v>
      </c>
    </row>
    <row r="352" spans="1:15" x14ac:dyDescent="0.2">
      <c r="B352" t="s">
        <v>476</v>
      </c>
      <c r="C352" t="s">
        <v>744</v>
      </c>
      <c r="D352" s="7" t="s">
        <v>2482</v>
      </c>
      <c r="E352" t="s">
        <v>2478</v>
      </c>
      <c r="F352" t="s">
        <v>2478</v>
      </c>
      <c r="H352" t="s">
        <v>2379</v>
      </c>
      <c r="I352" s="7" t="s">
        <v>2380</v>
      </c>
    </row>
    <row r="353" spans="1:15" x14ac:dyDescent="0.2">
      <c r="B353" t="s">
        <v>476</v>
      </c>
      <c r="C353" t="s">
        <v>744</v>
      </c>
      <c r="D353" s="7" t="s">
        <v>2483</v>
      </c>
      <c r="E353" t="s">
        <v>2478</v>
      </c>
      <c r="F353" t="s">
        <v>2478</v>
      </c>
      <c r="H353" t="s">
        <v>2379</v>
      </c>
      <c r="I353" s="7" t="s">
        <v>2380</v>
      </c>
    </row>
    <row r="354" spans="1:15" x14ac:dyDescent="0.2">
      <c r="B354" t="s">
        <v>476</v>
      </c>
      <c r="C354" t="s">
        <v>744</v>
      </c>
      <c r="D354" s="7" t="s">
        <v>2484</v>
      </c>
      <c r="E354" t="s">
        <v>2478</v>
      </c>
      <c r="F354" t="s">
        <v>2478</v>
      </c>
      <c r="H354" t="s">
        <v>2379</v>
      </c>
      <c r="I354" s="7" t="s">
        <v>2380</v>
      </c>
    </row>
    <row r="355" spans="1:15" x14ac:dyDescent="0.2">
      <c r="B355" t="s">
        <v>476</v>
      </c>
      <c r="C355" t="s">
        <v>744</v>
      </c>
      <c r="D355" s="7" t="s">
        <v>2485</v>
      </c>
      <c r="E355" t="s">
        <v>2478</v>
      </c>
      <c r="F355" t="s">
        <v>2478</v>
      </c>
      <c r="H355" t="s">
        <v>2379</v>
      </c>
      <c r="I355" s="7" t="s">
        <v>2380</v>
      </c>
    </row>
    <row r="356" spans="1:15" x14ac:dyDescent="0.2">
      <c r="B356" t="s">
        <v>476</v>
      </c>
      <c r="C356" t="s">
        <v>744</v>
      </c>
      <c r="D356" s="7" t="s">
        <v>2486</v>
      </c>
      <c r="E356" t="s">
        <v>2478</v>
      </c>
      <c r="F356" t="s">
        <v>2478</v>
      </c>
      <c r="H356" t="s">
        <v>2379</v>
      </c>
      <c r="I356" s="7" t="s">
        <v>2380</v>
      </c>
    </row>
    <row r="357" spans="1:15" x14ac:dyDescent="0.2">
      <c r="B357" t="s">
        <v>476</v>
      </c>
      <c r="C357" t="s">
        <v>744</v>
      </c>
      <c r="D357" s="7" t="s">
        <v>2487</v>
      </c>
      <c r="E357" t="s">
        <v>2478</v>
      </c>
      <c r="F357" t="s">
        <v>2478</v>
      </c>
      <c r="H357" t="s">
        <v>2379</v>
      </c>
      <c r="I357" s="7" t="s">
        <v>2380</v>
      </c>
    </row>
    <row r="358" spans="1:15" x14ac:dyDescent="0.2">
      <c r="A358" s="128"/>
      <c r="B358" s="128" t="s">
        <v>1724</v>
      </c>
      <c r="C358" s="128"/>
      <c r="D358" s="138"/>
      <c r="E358" s="128"/>
      <c r="F358" s="128"/>
      <c r="G358" s="128"/>
      <c r="H358" s="128"/>
      <c r="I358" s="138"/>
      <c r="J358" s="128"/>
      <c r="K358" s="128"/>
      <c r="L358" s="128"/>
      <c r="M358" s="128"/>
      <c r="N358" s="128"/>
      <c r="O358" s="128"/>
    </row>
    <row r="360" spans="1:15" x14ac:dyDescent="0.2">
      <c r="B360" t="s">
        <v>793</v>
      </c>
      <c r="C360" t="s">
        <v>800</v>
      </c>
      <c r="D360" s="7" t="s">
        <v>2488</v>
      </c>
      <c r="E360" t="s">
        <v>2489</v>
      </c>
      <c r="F360" t="s">
        <v>2489</v>
      </c>
      <c r="H360" t="s">
        <v>2379</v>
      </c>
      <c r="I360" s="7" t="s">
        <v>2380</v>
      </c>
    </row>
    <row r="361" spans="1:15" x14ac:dyDescent="0.2">
      <c r="B361" t="s">
        <v>793</v>
      </c>
      <c r="C361" t="s">
        <v>800</v>
      </c>
      <c r="D361" s="7" t="s">
        <v>2490</v>
      </c>
      <c r="E361" t="s">
        <v>2489</v>
      </c>
      <c r="F361" t="s">
        <v>2489</v>
      </c>
      <c r="H361" t="s">
        <v>2379</v>
      </c>
      <c r="I361" s="7" t="s">
        <v>2380</v>
      </c>
    </row>
    <row r="362" spans="1:15" x14ac:dyDescent="0.2">
      <c r="B362" t="s">
        <v>793</v>
      </c>
      <c r="C362" t="s">
        <v>800</v>
      </c>
      <c r="D362" s="7" t="s">
        <v>2491</v>
      </c>
      <c r="E362" t="s">
        <v>2489</v>
      </c>
      <c r="F362" t="s">
        <v>2489</v>
      </c>
      <c r="H362" t="s">
        <v>2379</v>
      </c>
      <c r="I362" s="7" t="s">
        <v>2380</v>
      </c>
    </row>
    <row r="363" spans="1:15" x14ac:dyDescent="0.2">
      <c r="B363" t="s">
        <v>793</v>
      </c>
      <c r="C363" t="s">
        <v>800</v>
      </c>
      <c r="D363" s="7" t="s">
        <v>2492</v>
      </c>
      <c r="E363" t="s">
        <v>2489</v>
      </c>
      <c r="F363" t="s">
        <v>2489</v>
      </c>
      <c r="H363" t="s">
        <v>2379</v>
      </c>
      <c r="I363" s="7" t="s">
        <v>2380</v>
      </c>
    </row>
    <row r="364" spans="1:15" x14ac:dyDescent="0.2">
      <c r="B364" t="s">
        <v>793</v>
      </c>
      <c r="C364" t="s">
        <v>800</v>
      </c>
      <c r="D364" s="7" t="s">
        <v>2493</v>
      </c>
      <c r="E364" t="s">
        <v>2489</v>
      </c>
      <c r="F364" t="s">
        <v>2489</v>
      </c>
      <c r="H364" t="s">
        <v>2379</v>
      </c>
      <c r="I364" s="7" t="s">
        <v>2380</v>
      </c>
    </row>
    <row r="365" spans="1:15" x14ac:dyDescent="0.2">
      <c r="B365" t="s">
        <v>793</v>
      </c>
      <c r="C365" t="s">
        <v>800</v>
      </c>
      <c r="D365" s="7" t="s">
        <v>2494</v>
      </c>
      <c r="E365" t="s">
        <v>2489</v>
      </c>
      <c r="F365" t="s">
        <v>2489</v>
      </c>
      <c r="H365" t="s">
        <v>2379</v>
      </c>
      <c r="I365" s="7" t="s">
        <v>2380</v>
      </c>
    </row>
    <row r="366" spans="1:15" x14ac:dyDescent="0.2">
      <c r="B366" t="s">
        <v>793</v>
      </c>
      <c r="C366" t="s">
        <v>800</v>
      </c>
      <c r="D366" s="7" t="s">
        <v>2495</v>
      </c>
      <c r="E366" t="s">
        <v>2489</v>
      </c>
      <c r="F366" t="s">
        <v>2489</v>
      </c>
      <c r="H366" t="s">
        <v>2379</v>
      </c>
      <c r="I366" s="7" t="s">
        <v>2380</v>
      </c>
    </row>
    <row r="367" spans="1:15" x14ac:dyDescent="0.2">
      <c r="B367" t="s">
        <v>793</v>
      </c>
      <c r="C367" t="s">
        <v>800</v>
      </c>
      <c r="D367" s="7" t="s">
        <v>2496</v>
      </c>
      <c r="E367" t="s">
        <v>2489</v>
      </c>
      <c r="F367" t="s">
        <v>2489</v>
      </c>
      <c r="H367" t="s">
        <v>2379</v>
      </c>
      <c r="I367" s="7" t="s">
        <v>2380</v>
      </c>
    </row>
    <row r="368" spans="1:15" x14ac:dyDescent="0.2">
      <c r="B368" t="s">
        <v>793</v>
      </c>
      <c r="C368" t="s">
        <v>800</v>
      </c>
      <c r="D368" s="7" t="s">
        <v>2497</v>
      </c>
      <c r="E368" t="s">
        <v>2489</v>
      </c>
      <c r="F368" t="s">
        <v>2489</v>
      </c>
      <c r="H368" t="s">
        <v>2379</v>
      </c>
      <c r="I368" s="7" t="s">
        <v>2380</v>
      </c>
    </row>
    <row r="369" spans="1:15" x14ac:dyDescent="0.2">
      <c r="B369" t="s">
        <v>793</v>
      </c>
      <c r="C369" t="s">
        <v>800</v>
      </c>
      <c r="D369" s="7" t="s">
        <v>2498</v>
      </c>
      <c r="E369" t="s">
        <v>2489</v>
      </c>
      <c r="F369" t="s">
        <v>2489</v>
      </c>
      <c r="H369" t="s">
        <v>2379</v>
      </c>
      <c r="I369" s="7" t="s">
        <v>2380</v>
      </c>
    </row>
    <row r="370" spans="1:15" x14ac:dyDescent="0.2">
      <c r="A370" s="128"/>
      <c r="B370" s="128" t="s">
        <v>1724</v>
      </c>
      <c r="C370" s="128"/>
      <c r="D370" s="138"/>
      <c r="E370" s="128"/>
      <c r="F370" s="128"/>
      <c r="G370" s="128"/>
      <c r="H370" s="128"/>
      <c r="I370" s="138"/>
      <c r="J370" s="128"/>
      <c r="K370" s="128"/>
      <c r="L370" s="128"/>
      <c r="M370" s="128"/>
      <c r="N370" s="128"/>
      <c r="O370" s="128"/>
    </row>
    <row r="372" spans="1:15" x14ac:dyDescent="0.2">
      <c r="B372" t="s">
        <v>476</v>
      </c>
      <c r="C372" t="s">
        <v>746</v>
      </c>
      <c r="D372" s="7" t="s">
        <v>2416</v>
      </c>
      <c r="E372" t="s">
        <v>2499</v>
      </c>
      <c r="F372" t="s">
        <v>2499</v>
      </c>
      <c r="H372" t="s">
        <v>2379</v>
      </c>
      <c r="I372" s="7" t="s">
        <v>2380</v>
      </c>
    </row>
    <row r="373" spans="1:15" x14ac:dyDescent="0.2">
      <c r="B373" t="s">
        <v>476</v>
      </c>
      <c r="C373" t="s">
        <v>746</v>
      </c>
      <c r="D373" s="7" t="s">
        <v>2419</v>
      </c>
      <c r="E373" t="s">
        <v>2500</v>
      </c>
      <c r="F373" t="s">
        <v>2500</v>
      </c>
      <c r="H373" t="s">
        <v>2379</v>
      </c>
      <c r="I373" s="7" t="s">
        <v>2380</v>
      </c>
    </row>
    <row r="374" spans="1:15" x14ac:dyDescent="0.2">
      <c r="B374" t="s">
        <v>476</v>
      </c>
      <c r="C374" t="s">
        <v>746</v>
      </c>
      <c r="D374" s="7" t="s">
        <v>2417</v>
      </c>
      <c r="E374" t="s">
        <v>2499</v>
      </c>
      <c r="F374" t="s">
        <v>2499</v>
      </c>
      <c r="H374" t="s">
        <v>2379</v>
      </c>
      <c r="I374" s="7" t="s">
        <v>2380</v>
      </c>
    </row>
    <row r="375" spans="1:15" x14ac:dyDescent="0.2">
      <c r="B375" t="s">
        <v>476</v>
      </c>
      <c r="C375" t="s">
        <v>746</v>
      </c>
      <c r="D375" s="7" t="s">
        <v>2414</v>
      </c>
      <c r="E375" t="s">
        <v>2499</v>
      </c>
      <c r="F375" t="s">
        <v>2499</v>
      </c>
      <c r="H375" t="s">
        <v>2379</v>
      </c>
      <c r="I375" s="7" t="s">
        <v>2380</v>
      </c>
    </row>
    <row r="376" spans="1:15" x14ac:dyDescent="0.2">
      <c r="B376" t="s">
        <v>476</v>
      </c>
      <c r="C376" t="s">
        <v>746</v>
      </c>
      <c r="D376" s="7" t="s">
        <v>2418</v>
      </c>
      <c r="E376" t="s">
        <v>2499</v>
      </c>
      <c r="F376" t="s">
        <v>2499</v>
      </c>
      <c r="H376" t="s">
        <v>2379</v>
      </c>
      <c r="I376" s="7" t="s">
        <v>2380</v>
      </c>
    </row>
    <row r="377" spans="1:15" x14ac:dyDescent="0.2">
      <c r="A377" s="128"/>
      <c r="B377" s="128" t="s">
        <v>1724</v>
      </c>
      <c r="C377" s="128"/>
      <c r="D377" s="138"/>
      <c r="E377" s="128"/>
      <c r="F377" s="128"/>
      <c r="G377" s="128"/>
      <c r="H377" s="128"/>
      <c r="I377" s="138"/>
      <c r="J377" s="128"/>
      <c r="K377" s="128"/>
      <c r="L377" s="128"/>
      <c r="M377" s="128"/>
      <c r="N377" s="128"/>
      <c r="O377" s="128"/>
    </row>
    <row r="379" spans="1:15" x14ac:dyDescent="0.2">
      <c r="B379" t="s">
        <v>793</v>
      </c>
      <c r="C379" t="s">
        <v>802</v>
      </c>
      <c r="D379" s="7" t="s">
        <v>2501</v>
      </c>
      <c r="E379" t="s">
        <v>2502</v>
      </c>
      <c r="F379" t="s">
        <v>2502</v>
      </c>
      <c r="H379" t="s">
        <v>2379</v>
      </c>
      <c r="I379" s="7" t="s">
        <v>2380</v>
      </c>
    </row>
    <row r="380" spans="1:15" x14ac:dyDescent="0.2">
      <c r="B380" t="s">
        <v>793</v>
      </c>
      <c r="C380" t="s">
        <v>802</v>
      </c>
      <c r="D380" s="7" t="s">
        <v>2416</v>
      </c>
      <c r="E380" t="s">
        <v>2502</v>
      </c>
      <c r="F380" t="s">
        <v>2502</v>
      </c>
      <c r="H380" t="s">
        <v>2379</v>
      </c>
      <c r="I380" s="7" t="s">
        <v>2380</v>
      </c>
    </row>
    <row r="381" spans="1:15" x14ac:dyDescent="0.2">
      <c r="B381" t="s">
        <v>793</v>
      </c>
      <c r="C381" t="s">
        <v>802</v>
      </c>
      <c r="D381" s="7" t="s">
        <v>2503</v>
      </c>
      <c r="E381" t="s">
        <v>2502</v>
      </c>
      <c r="F381" t="s">
        <v>2502</v>
      </c>
      <c r="H381" t="s">
        <v>2379</v>
      </c>
      <c r="I381" s="7" t="s">
        <v>2380</v>
      </c>
    </row>
    <row r="382" spans="1:15" x14ac:dyDescent="0.2">
      <c r="B382" t="s">
        <v>793</v>
      </c>
      <c r="C382" t="s">
        <v>802</v>
      </c>
      <c r="D382" s="7" t="s">
        <v>2414</v>
      </c>
      <c r="E382" t="s">
        <v>2502</v>
      </c>
      <c r="F382" t="s">
        <v>2502</v>
      </c>
      <c r="H382" t="s">
        <v>2379</v>
      </c>
      <c r="I382" s="7" t="s">
        <v>2380</v>
      </c>
    </row>
    <row r="383" spans="1:15" x14ac:dyDescent="0.2">
      <c r="B383" t="s">
        <v>793</v>
      </c>
      <c r="C383" t="s">
        <v>802</v>
      </c>
      <c r="D383" s="7" t="s">
        <v>2417</v>
      </c>
      <c r="E383" t="s">
        <v>2502</v>
      </c>
      <c r="F383" t="s">
        <v>2502</v>
      </c>
      <c r="H383" t="s">
        <v>2379</v>
      </c>
      <c r="I383" s="7" t="s">
        <v>2380</v>
      </c>
    </row>
    <row r="384" spans="1:15" x14ac:dyDescent="0.2">
      <c r="B384" t="s">
        <v>793</v>
      </c>
      <c r="C384" t="s">
        <v>802</v>
      </c>
      <c r="D384" s="7" t="s">
        <v>2504</v>
      </c>
      <c r="E384" t="s">
        <v>2502</v>
      </c>
      <c r="F384" t="s">
        <v>2502</v>
      </c>
      <c r="H384" t="s">
        <v>2379</v>
      </c>
      <c r="I384" s="7" t="s">
        <v>2380</v>
      </c>
    </row>
    <row r="385" spans="1:15" x14ac:dyDescent="0.2">
      <c r="B385" t="s">
        <v>793</v>
      </c>
      <c r="C385" t="s">
        <v>802</v>
      </c>
      <c r="D385" s="7" t="s">
        <v>2418</v>
      </c>
      <c r="E385" t="s">
        <v>2502</v>
      </c>
      <c r="F385" t="s">
        <v>2502</v>
      </c>
      <c r="H385" t="s">
        <v>2379</v>
      </c>
      <c r="I385" s="7" t="s">
        <v>2380</v>
      </c>
    </row>
    <row r="386" spans="1:15" x14ac:dyDescent="0.2">
      <c r="B386" t="s">
        <v>793</v>
      </c>
      <c r="C386" t="s">
        <v>802</v>
      </c>
      <c r="D386" s="7" t="s">
        <v>2419</v>
      </c>
      <c r="E386" t="s">
        <v>2500</v>
      </c>
      <c r="F386" t="s">
        <v>2500</v>
      </c>
      <c r="H386" t="s">
        <v>2379</v>
      </c>
      <c r="I386" s="7" t="s">
        <v>2380</v>
      </c>
    </row>
    <row r="387" spans="1:15" x14ac:dyDescent="0.2">
      <c r="A387" s="128"/>
      <c r="B387" s="128" t="s">
        <v>1724</v>
      </c>
      <c r="C387" s="128"/>
      <c r="D387" s="138"/>
      <c r="E387" s="128"/>
      <c r="F387" s="128"/>
      <c r="G387" s="128"/>
      <c r="H387" s="128"/>
      <c r="I387" s="138"/>
      <c r="J387" s="128"/>
      <c r="K387" s="128"/>
      <c r="L387" s="128"/>
      <c r="M387" s="128"/>
      <c r="N387" s="128"/>
      <c r="O387" s="128"/>
    </row>
    <row r="389" spans="1:15" x14ac:dyDescent="0.2">
      <c r="B389" t="s">
        <v>1234</v>
      </c>
      <c r="C389" t="s">
        <v>1243</v>
      </c>
      <c r="D389" s="7" t="s">
        <v>2505</v>
      </c>
      <c r="E389" t="s">
        <v>2468</v>
      </c>
      <c r="F389" t="s">
        <v>2468</v>
      </c>
      <c r="H389" t="s">
        <v>2379</v>
      </c>
      <c r="I389" s="7" t="s">
        <v>2380</v>
      </c>
    </row>
    <row r="390" spans="1:15" x14ac:dyDescent="0.2">
      <c r="B390" t="s">
        <v>1234</v>
      </c>
      <c r="C390" t="s">
        <v>1243</v>
      </c>
      <c r="D390" s="7" t="s">
        <v>2506</v>
      </c>
      <c r="E390" t="s">
        <v>2453</v>
      </c>
      <c r="F390" t="s">
        <v>2468</v>
      </c>
      <c r="H390" t="s">
        <v>2379</v>
      </c>
      <c r="I390" s="7" t="s">
        <v>2380</v>
      </c>
    </row>
    <row r="391" spans="1:15" x14ac:dyDescent="0.2">
      <c r="B391" t="s">
        <v>1234</v>
      </c>
      <c r="C391" t="s">
        <v>1243</v>
      </c>
      <c r="D391" s="7" t="s">
        <v>2507</v>
      </c>
      <c r="E391" t="s">
        <v>2453</v>
      </c>
      <c r="F391" t="s">
        <v>2453</v>
      </c>
      <c r="H391" t="s">
        <v>2379</v>
      </c>
      <c r="I391" s="7" t="s">
        <v>2380</v>
      </c>
    </row>
    <row r="392" spans="1:15" x14ac:dyDescent="0.2">
      <c r="B392" t="s">
        <v>1234</v>
      </c>
      <c r="C392" t="s">
        <v>1243</v>
      </c>
      <c r="D392" s="7" t="s">
        <v>2508</v>
      </c>
      <c r="E392" t="s">
        <v>2453</v>
      </c>
      <c r="F392" t="s">
        <v>2453</v>
      </c>
      <c r="H392" t="s">
        <v>2379</v>
      </c>
      <c r="I392" s="7" t="s">
        <v>2380</v>
      </c>
    </row>
    <row r="393" spans="1:15" x14ac:dyDescent="0.2">
      <c r="B393" t="s">
        <v>1234</v>
      </c>
      <c r="C393" t="s">
        <v>1243</v>
      </c>
      <c r="D393" s="7" t="s">
        <v>2509</v>
      </c>
      <c r="E393" t="s">
        <v>2453</v>
      </c>
      <c r="F393" t="s">
        <v>2468</v>
      </c>
      <c r="H393" t="s">
        <v>2379</v>
      </c>
      <c r="I393" s="7" t="s">
        <v>2380</v>
      </c>
    </row>
    <row r="394" spans="1:15" x14ac:dyDescent="0.2">
      <c r="B394" t="s">
        <v>1234</v>
      </c>
      <c r="C394" t="s">
        <v>1243</v>
      </c>
      <c r="D394" s="7" t="s">
        <v>2510</v>
      </c>
      <c r="E394" t="s">
        <v>2468</v>
      </c>
      <c r="F394" t="s">
        <v>2468</v>
      </c>
      <c r="H394" t="s">
        <v>2379</v>
      </c>
      <c r="I394" s="7" t="s">
        <v>2380</v>
      </c>
    </row>
    <row r="395" spans="1:15" x14ac:dyDescent="0.2">
      <c r="B395" t="s">
        <v>1234</v>
      </c>
      <c r="C395" t="s">
        <v>1243</v>
      </c>
      <c r="D395" s="7" t="s">
        <v>2511</v>
      </c>
      <c r="E395" t="s">
        <v>2468</v>
      </c>
      <c r="F395" t="s">
        <v>2468</v>
      </c>
      <c r="H395" t="s">
        <v>2379</v>
      </c>
      <c r="I395" s="7" t="s">
        <v>2380</v>
      </c>
    </row>
    <row r="396" spans="1:15" x14ac:dyDescent="0.2">
      <c r="B396" t="s">
        <v>1234</v>
      </c>
      <c r="C396" t="s">
        <v>1243</v>
      </c>
      <c r="D396" s="7" t="s">
        <v>2512</v>
      </c>
      <c r="E396" t="s">
        <v>2468</v>
      </c>
      <c r="F396" t="s">
        <v>2468</v>
      </c>
      <c r="H396" t="s">
        <v>2379</v>
      </c>
      <c r="I396" s="7" t="s">
        <v>2380</v>
      </c>
    </row>
    <row r="397" spans="1:15" x14ac:dyDescent="0.2">
      <c r="B397" t="s">
        <v>1234</v>
      </c>
      <c r="C397" t="s">
        <v>1243</v>
      </c>
      <c r="D397" s="7" t="s">
        <v>2513</v>
      </c>
      <c r="E397" t="s">
        <v>2453</v>
      </c>
      <c r="F397" t="s">
        <v>2453</v>
      </c>
      <c r="H397" t="s">
        <v>2379</v>
      </c>
      <c r="I397" s="7" t="s">
        <v>2380</v>
      </c>
    </row>
    <row r="398" spans="1:15" x14ac:dyDescent="0.2">
      <c r="B398" t="s">
        <v>1234</v>
      </c>
      <c r="C398" t="s">
        <v>1243</v>
      </c>
      <c r="D398" s="7" t="s">
        <v>2514</v>
      </c>
      <c r="E398" t="s">
        <v>2453</v>
      </c>
      <c r="F398" t="s">
        <v>2468</v>
      </c>
      <c r="H398" t="s">
        <v>2379</v>
      </c>
      <c r="I398" s="7" t="s">
        <v>2380</v>
      </c>
    </row>
    <row r="399" spans="1:15" x14ac:dyDescent="0.2">
      <c r="A399" s="128"/>
      <c r="B399" s="128" t="s">
        <v>1724</v>
      </c>
      <c r="C399" s="128"/>
      <c r="D399" s="138"/>
      <c r="E399" s="128"/>
      <c r="F399" s="128"/>
      <c r="G399" s="128"/>
      <c r="H399" s="128"/>
      <c r="I399" s="138"/>
      <c r="J399" s="128"/>
      <c r="K399" s="128"/>
      <c r="L399" s="128"/>
      <c r="M399" s="128"/>
      <c r="N399" s="128"/>
      <c r="O399" s="128"/>
    </row>
    <row r="401" spans="1:15" x14ac:dyDescent="0.2">
      <c r="B401" t="s">
        <v>476</v>
      </c>
      <c r="C401" t="s">
        <v>748</v>
      </c>
      <c r="D401" s="7" t="s">
        <v>2515</v>
      </c>
      <c r="E401" t="s">
        <v>2516</v>
      </c>
      <c r="F401" t="s">
        <v>2516</v>
      </c>
      <c r="H401" t="s">
        <v>2379</v>
      </c>
      <c r="I401" s="7" t="s">
        <v>2380</v>
      </c>
    </row>
    <row r="402" spans="1:15" x14ac:dyDescent="0.2">
      <c r="B402" t="s">
        <v>476</v>
      </c>
      <c r="C402" t="s">
        <v>748</v>
      </c>
      <c r="D402" s="7" t="s">
        <v>2517</v>
      </c>
      <c r="E402" t="s">
        <v>2518</v>
      </c>
      <c r="F402" t="s">
        <v>2518</v>
      </c>
      <c r="H402" t="s">
        <v>2379</v>
      </c>
      <c r="I402" s="7" t="s">
        <v>2380</v>
      </c>
    </row>
    <row r="403" spans="1:15" x14ac:dyDescent="0.2">
      <c r="B403" t="s">
        <v>476</v>
      </c>
      <c r="C403" t="s">
        <v>748</v>
      </c>
      <c r="D403" s="7" t="s">
        <v>2519</v>
      </c>
      <c r="E403" t="s">
        <v>2516</v>
      </c>
      <c r="F403" t="s">
        <v>2516</v>
      </c>
      <c r="H403" t="s">
        <v>2379</v>
      </c>
      <c r="I403" s="7" t="s">
        <v>2380</v>
      </c>
    </row>
    <row r="404" spans="1:15" x14ac:dyDescent="0.2">
      <c r="B404" t="s">
        <v>476</v>
      </c>
      <c r="C404" t="s">
        <v>748</v>
      </c>
      <c r="D404" s="7" t="s">
        <v>2520</v>
      </c>
      <c r="E404" t="s">
        <v>2516</v>
      </c>
      <c r="F404" t="s">
        <v>2516</v>
      </c>
      <c r="H404" t="s">
        <v>2379</v>
      </c>
      <c r="I404" s="7" t="s">
        <v>2380</v>
      </c>
    </row>
    <row r="405" spans="1:15" x14ac:dyDescent="0.2">
      <c r="B405" t="s">
        <v>476</v>
      </c>
      <c r="C405" t="s">
        <v>748</v>
      </c>
      <c r="D405" s="7" t="s">
        <v>2521</v>
      </c>
      <c r="E405" t="s">
        <v>2516</v>
      </c>
      <c r="F405" t="s">
        <v>2516</v>
      </c>
      <c r="H405" t="s">
        <v>2379</v>
      </c>
      <c r="I405" s="7" t="s">
        <v>2380</v>
      </c>
    </row>
    <row r="406" spans="1:15" x14ac:dyDescent="0.2">
      <c r="B406" t="s">
        <v>476</v>
      </c>
      <c r="C406" t="s">
        <v>748</v>
      </c>
      <c r="D406" s="7" t="s">
        <v>2522</v>
      </c>
      <c r="E406" t="s">
        <v>2516</v>
      </c>
      <c r="F406" t="s">
        <v>2516</v>
      </c>
      <c r="H406" t="s">
        <v>2379</v>
      </c>
      <c r="I406" s="7" t="s">
        <v>2380</v>
      </c>
    </row>
    <row r="407" spans="1:15" x14ac:dyDescent="0.2">
      <c r="B407" t="s">
        <v>476</v>
      </c>
      <c r="C407" t="s">
        <v>748</v>
      </c>
      <c r="D407" s="7" t="s">
        <v>2523</v>
      </c>
      <c r="E407" t="s">
        <v>2516</v>
      </c>
      <c r="F407" t="s">
        <v>2516</v>
      </c>
      <c r="H407" t="s">
        <v>2379</v>
      </c>
      <c r="I407" s="7" t="s">
        <v>2380</v>
      </c>
    </row>
    <row r="408" spans="1:15" x14ac:dyDescent="0.2">
      <c r="B408" t="s">
        <v>476</v>
      </c>
      <c r="C408" t="s">
        <v>748</v>
      </c>
      <c r="D408" s="7" t="s">
        <v>2524</v>
      </c>
      <c r="E408" t="s">
        <v>2516</v>
      </c>
      <c r="F408" t="s">
        <v>2516</v>
      </c>
      <c r="H408" t="s">
        <v>2379</v>
      </c>
      <c r="I408" s="7" t="s">
        <v>2380</v>
      </c>
    </row>
    <row r="409" spans="1:15" x14ac:dyDescent="0.2">
      <c r="B409" t="s">
        <v>476</v>
      </c>
      <c r="C409" t="s">
        <v>748</v>
      </c>
      <c r="D409" s="7" t="s">
        <v>2525</v>
      </c>
      <c r="E409" t="s">
        <v>2518</v>
      </c>
      <c r="F409" t="s">
        <v>2518</v>
      </c>
      <c r="H409" t="s">
        <v>2379</v>
      </c>
      <c r="I409" s="7" t="s">
        <v>2380</v>
      </c>
    </row>
    <row r="410" spans="1:15" x14ac:dyDescent="0.2">
      <c r="B410" t="s">
        <v>476</v>
      </c>
      <c r="C410" t="s">
        <v>748</v>
      </c>
      <c r="D410" s="7" t="s">
        <v>2526</v>
      </c>
      <c r="E410" t="s">
        <v>2516</v>
      </c>
      <c r="F410" t="s">
        <v>2516</v>
      </c>
      <c r="H410" t="s">
        <v>2379</v>
      </c>
      <c r="I410" s="7" t="s">
        <v>2380</v>
      </c>
    </row>
    <row r="411" spans="1:15" x14ac:dyDescent="0.2">
      <c r="A411" s="128"/>
      <c r="B411" s="128" t="s">
        <v>1724</v>
      </c>
      <c r="C411" s="128"/>
      <c r="D411" s="138"/>
      <c r="E411" s="128"/>
      <c r="F411" s="128"/>
      <c r="G411" s="128"/>
      <c r="H411" s="128"/>
      <c r="I411" s="138"/>
      <c r="J411" s="128"/>
      <c r="K411" s="128"/>
      <c r="L411" s="128"/>
      <c r="M411" s="128"/>
      <c r="N411" s="128"/>
      <c r="O411" s="128"/>
    </row>
    <row r="413" spans="1:15" x14ac:dyDescent="0.2">
      <c r="B413" t="s">
        <v>793</v>
      </c>
      <c r="C413" t="s">
        <v>804</v>
      </c>
      <c r="D413" s="7" t="s">
        <v>2527</v>
      </c>
      <c r="E413" t="s">
        <v>2528</v>
      </c>
      <c r="F413" t="s">
        <v>2528</v>
      </c>
      <c r="H413" t="s">
        <v>2379</v>
      </c>
      <c r="I413" s="7" t="s">
        <v>2380</v>
      </c>
    </row>
    <row r="414" spans="1:15" x14ac:dyDescent="0.2">
      <c r="B414" t="s">
        <v>793</v>
      </c>
      <c r="C414" t="s">
        <v>804</v>
      </c>
      <c r="D414" s="7" t="s">
        <v>2529</v>
      </c>
      <c r="E414" t="s">
        <v>2528</v>
      </c>
      <c r="F414" t="s">
        <v>2528</v>
      </c>
      <c r="H414" t="s">
        <v>2379</v>
      </c>
      <c r="I414" s="7" t="s">
        <v>2380</v>
      </c>
    </row>
    <row r="415" spans="1:15" x14ac:dyDescent="0.2">
      <c r="B415" t="s">
        <v>793</v>
      </c>
      <c r="C415" t="s">
        <v>804</v>
      </c>
      <c r="D415" s="7" t="s">
        <v>2530</v>
      </c>
      <c r="E415" t="s">
        <v>2528</v>
      </c>
      <c r="F415" t="s">
        <v>2528</v>
      </c>
      <c r="H415" t="s">
        <v>2379</v>
      </c>
      <c r="I415" s="7" t="s">
        <v>2380</v>
      </c>
    </row>
    <row r="416" spans="1:15" x14ac:dyDescent="0.2">
      <c r="B416" t="s">
        <v>793</v>
      </c>
      <c r="C416" t="s">
        <v>804</v>
      </c>
      <c r="D416" s="7" t="s">
        <v>2531</v>
      </c>
      <c r="E416" t="s">
        <v>2528</v>
      </c>
      <c r="F416" t="s">
        <v>2528</v>
      </c>
      <c r="H416" t="s">
        <v>2379</v>
      </c>
      <c r="I416" s="7" t="s">
        <v>2380</v>
      </c>
    </row>
    <row r="417" spans="1:15" x14ac:dyDescent="0.2">
      <c r="B417" t="s">
        <v>793</v>
      </c>
      <c r="C417" t="s">
        <v>804</v>
      </c>
      <c r="D417" s="7" t="s">
        <v>2532</v>
      </c>
      <c r="E417" t="s">
        <v>2528</v>
      </c>
      <c r="F417" t="s">
        <v>2528</v>
      </c>
      <c r="H417" t="s">
        <v>2379</v>
      </c>
      <c r="I417" s="7" t="s">
        <v>2380</v>
      </c>
    </row>
    <row r="418" spans="1:15" x14ac:dyDescent="0.2">
      <c r="B418" t="s">
        <v>793</v>
      </c>
      <c r="C418" t="s">
        <v>804</v>
      </c>
      <c r="D418" s="7" t="s">
        <v>2533</v>
      </c>
      <c r="E418" t="s">
        <v>2528</v>
      </c>
      <c r="F418" t="s">
        <v>2528</v>
      </c>
      <c r="H418" t="s">
        <v>2379</v>
      </c>
      <c r="I418" s="7" t="s">
        <v>2380</v>
      </c>
    </row>
    <row r="419" spans="1:15" x14ac:dyDescent="0.2">
      <c r="B419" t="s">
        <v>793</v>
      </c>
      <c r="C419" t="s">
        <v>804</v>
      </c>
      <c r="D419" s="7" t="s">
        <v>2534</v>
      </c>
      <c r="E419" t="s">
        <v>2528</v>
      </c>
      <c r="F419" t="s">
        <v>2528</v>
      </c>
      <c r="H419" t="s">
        <v>2379</v>
      </c>
      <c r="I419" s="7" t="s">
        <v>2380</v>
      </c>
    </row>
    <row r="420" spans="1:15" x14ac:dyDescent="0.2">
      <c r="B420" t="s">
        <v>793</v>
      </c>
      <c r="C420" t="s">
        <v>804</v>
      </c>
      <c r="D420" s="7" t="s">
        <v>2535</v>
      </c>
      <c r="E420" t="s">
        <v>2528</v>
      </c>
      <c r="F420" t="s">
        <v>2528</v>
      </c>
      <c r="H420" t="s">
        <v>2379</v>
      </c>
      <c r="I420" s="7" t="s">
        <v>2380</v>
      </c>
    </row>
    <row r="421" spans="1:15" x14ac:dyDescent="0.2">
      <c r="B421" t="s">
        <v>793</v>
      </c>
      <c r="C421" t="s">
        <v>804</v>
      </c>
      <c r="D421" s="7" t="s">
        <v>2536</v>
      </c>
      <c r="E421" t="s">
        <v>2528</v>
      </c>
      <c r="F421" t="s">
        <v>2528</v>
      </c>
      <c r="H421" t="s">
        <v>2379</v>
      </c>
      <c r="I421" s="7" t="s">
        <v>2380</v>
      </c>
    </row>
    <row r="422" spans="1:15" x14ac:dyDescent="0.2">
      <c r="B422" t="s">
        <v>793</v>
      </c>
      <c r="C422" t="s">
        <v>804</v>
      </c>
      <c r="D422" s="7" t="s">
        <v>2537</v>
      </c>
      <c r="E422" t="s">
        <v>2528</v>
      </c>
      <c r="F422" t="s">
        <v>2528</v>
      </c>
      <c r="H422" t="s">
        <v>2379</v>
      </c>
      <c r="I422" s="7" t="s">
        <v>2380</v>
      </c>
    </row>
    <row r="423" spans="1:15" x14ac:dyDescent="0.2">
      <c r="A423" s="128"/>
      <c r="B423" s="128" t="s">
        <v>1724</v>
      </c>
      <c r="C423" s="128"/>
      <c r="D423" s="138"/>
      <c r="E423" s="128"/>
      <c r="F423" s="128"/>
      <c r="G423" s="128"/>
      <c r="H423" s="128"/>
      <c r="I423" s="138"/>
      <c r="J423" s="128"/>
      <c r="K423" s="128"/>
      <c r="L423" s="128"/>
      <c r="M423" s="128"/>
      <c r="N423" s="128"/>
      <c r="O423" s="128"/>
    </row>
    <row r="425" spans="1:15" x14ac:dyDescent="0.2">
      <c r="B425" t="s">
        <v>1234</v>
      </c>
      <c r="C425" t="s">
        <v>1245</v>
      </c>
      <c r="D425" s="7" t="s">
        <v>2538</v>
      </c>
      <c r="E425" t="s">
        <v>2539</v>
      </c>
      <c r="F425" t="s">
        <v>2539</v>
      </c>
      <c r="H425" t="s">
        <v>2379</v>
      </c>
      <c r="I425" s="7" t="s">
        <v>2380</v>
      </c>
    </row>
    <row r="426" spans="1:15" x14ac:dyDescent="0.2">
      <c r="B426" t="s">
        <v>1234</v>
      </c>
      <c r="C426" t="s">
        <v>1245</v>
      </c>
      <c r="D426" s="7" t="s">
        <v>2540</v>
      </c>
      <c r="E426" t="s">
        <v>2453</v>
      </c>
      <c r="F426" t="s">
        <v>2453</v>
      </c>
      <c r="H426" t="s">
        <v>2379</v>
      </c>
      <c r="I426" s="7" t="s">
        <v>2380</v>
      </c>
    </row>
    <row r="427" spans="1:15" x14ac:dyDescent="0.2">
      <c r="B427" t="s">
        <v>1234</v>
      </c>
      <c r="C427" t="s">
        <v>1245</v>
      </c>
      <c r="D427" s="7" t="s">
        <v>2541</v>
      </c>
      <c r="E427" t="s">
        <v>2539</v>
      </c>
      <c r="F427" t="s">
        <v>2539</v>
      </c>
      <c r="H427" t="s">
        <v>2379</v>
      </c>
      <c r="I427" s="7" t="s">
        <v>2380</v>
      </c>
    </row>
    <row r="428" spans="1:15" x14ac:dyDescent="0.2">
      <c r="A428" s="128"/>
      <c r="B428" s="128" t="s">
        <v>1724</v>
      </c>
      <c r="C428" s="128"/>
      <c r="D428" s="138"/>
      <c r="E428" s="128"/>
      <c r="F428" s="128"/>
      <c r="G428" s="128"/>
      <c r="H428" s="128"/>
      <c r="I428" s="138"/>
      <c r="J428" s="128"/>
      <c r="K428" s="128"/>
      <c r="L428" s="128"/>
      <c r="M428" s="128"/>
      <c r="N428" s="128"/>
      <c r="O428" s="128"/>
    </row>
    <row r="430" spans="1:15" x14ac:dyDescent="0.2">
      <c r="B430" t="s">
        <v>1234</v>
      </c>
      <c r="C430" t="s">
        <v>1247</v>
      </c>
      <c r="D430" s="7" t="s">
        <v>2542</v>
      </c>
      <c r="E430" t="s">
        <v>2455</v>
      </c>
      <c r="F430" t="s">
        <v>2455</v>
      </c>
      <c r="H430" t="s">
        <v>2379</v>
      </c>
      <c r="I430" s="7" t="s">
        <v>2380</v>
      </c>
    </row>
    <row r="431" spans="1:15" x14ac:dyDescent="0.2">
      <c r="B431" t="s">
        <v>1234</v>
      </c>
      <c r="C431" t="s">
        <v>1247</v>
      </c>
      <c r="D431" s="7" t="s">
        <v>2543</v>
      </c>
      <c r="E431" t="s">
        <v>2455</v>
      </c>
      <c r="F431" t="s">
        <v>2455</v>
      </c>
      <c r="H431" t="s">
        <v>2379</v>
      </c>
      <c r="I431" s="7" t="s">
        <v>2380</v>
      </c>
    </row>
    <row r="432" spans="1:15" x14ac:dyDescent="0.2">
      <c r="B432" t="s">
        <v>1234</v>
      </c>
      <c r="C432" t="s">
        <v>1247</v>
      </c>
      <c r="D432" s="7" t="s">
        <v>2544</v>
      </c>
      <c r="E432" t="s">
        <v>2455</v>
      </c>
      <c r="F432" t="s">
        <v>2455</v>
      </c>
      <c r="H432" t="s">
        <v>2379</v>
      </c>
      <c r="I432" s="7" t="s">
        <v>2380</v>
      </c>
    </row>
    <row r="433" spans="1:15" x14ac:dyDescent="0.2">
      <c r="B433" t="s">
        <v>1234</v>
      </c>
      <c r="C433" t="s">
        <v>1247</v>
      </c>
      <c r="D433" s="7" t="s">
        <v>2545</v>
      </c>
      <c r="E433" t="s">
        <v>2455</v>
      </c>
      <c r="F433" t="s">
        <v>2455</v>
      </c>
      <c r="H433" t="s">
        <v>2379</v>
      </c>
      <c r="I433" s="7" t="s">
        <v>2380</v>
      </c>
    </row>
    <row r="434" spans="1:15" x14ac:dyDescent="0.2">
      <c r="B434" t="s">
        <v>1234</v>
      </c>
      <c r="C434" t="s">
        <v>1247</v>
      </c>
      <c r="D434" s="7" t="s">
        <v>2546</v>
      </c>
      <c r="E434" t="s">
        <v>2455</v>
      </c>
      <c r="F434" t="s">
        <v>2455</v>
      </c>
      <c r="H434" t="s">
        <v>2379</v>
      </c>
      <c r="I434" s="7" t="s">
        <v>2380</v>
      </c>
    </row>
    <row r="435" spans="1:15" x14ac:dyDescent="0.2">
      <c r="B435" t="s">
        <v>1234</v>
      </c>
      <c r="C435" t="s">
        <v>1247</v>
      </c>
      <c r="D435" s="7" t="s">
        <v>2547</v>
      </c>
      <c r="E435" t="s">
        <v>2455</v>
      </c>
      <c r="F435" t="s">
        <v>2455</v>
      </c>
      <c r="H435" t="s">
        <v>2379</v>
      </c>
      <c r="I435" s="7" t="s">
        <v>2380</v>
      </c>
    </row>
    <row r="436" spans="1:15" x14ac:dyDescent="0.2">
      <c r="B436" t="s">
        <v>1234</v>
      </c>
      <c r="C436" t="s">
        <v>1247</v>
      </c>
      <c r="D436" s="7" t="s">
        <v>2548</v>
      </c>
      <c r="E436" t="s">
        <v>2455</v>
      </c>
      <c r="F436" t="s">
        <v>2455</v>
      </c>
      <c r="H436" t="s">
        <v>2379</v>
      </c>
      <c r="I436" s="7" t="s">
        <v>2380</v>
      </c>
    </row>
    <row r="437" spans="1:15" x14ac:dyDescent="0.2">
      <c r="B437" t="s">
        <v>1234</v>
      </c>
      <c r="C437" t="s">
        <v>1247</v>
      </c>
      <c r="D437" s="7" t="s">
        <v>2549</v>
      </c>
      <c r="E437" t="s">
        <v>2455</v>
      </c>
      <c r="F437" t="s">
        <v>2455</v>
      </c>
      <c r="H437" t="s">
        <v>2379</v>
      </c>
      <c r="I437" s="7" t="s">
        <v>2380</v>
      </c>
    </row>
    <row r="438" spans="1:15" x14ac:dyDescent="0.2">
      <c r="B438" t="s">
        <v>1234</v>
      </c>
      <c r="C438" t="s">
        <v>1247</v>
      </c>
      <c r="D438" s="7" t="s">
        <v>2550</v>
      </c>
      <c r="E438" t="s">
        <v>2455</v>
      </c>
      <c r="F438" t="s">
        <v>2455</v>
      </c>
      <c r="H438" t="s">
        <v>2379</v>
      </c>
      <c r="I438" s="7" t="s">
        <v>2380</v>
      </c>
    </row>
    <row r="439" spans="1:15" x14ac:dyDescent="0.2">
      <c r="B439" t="s">
        <v>1234</v>
      </c>
      <c r="C439" t="s">
        <v>1247</v>
      </c>
      <c r="D439" s="7" t="s">
        <v>2551</v>
      </c>
      <c r="E439" t="s">
        <v>2455</v>
      </c>
      <c r="F439" t="s">
        <v>2455</v>
      </c>
      <c r="H439" t="s">
        <v>2379</v>
      </c>
      <c r="I439" s="7" t="s">
        <v>2380</v>
      </c>
    </row>
    <row r="440" spans="1:15" x14ac:dyDescent="0.2">
      <c r="A440" s="128"/>
      <c r="B440" s="128" t="s">
        <v>1724</v>
      </c>
      <c r="C440" s="128"/>
      <c r="D440" s="138"/>
      <c r="E440" s="128"/>
      <c r="F440" s="128"/>
      <c r="G440" s="128"/>
      <c r="H440" s="128"/>
      <c r="I440" s="138"/>
      <c r="J440" s="128"/>
      <c r="K440" s="128"/>
      <c r="L440" s="128"/>
      <c r="M440" s="128"/>
      <c r="N440" s="128"/>
      <c r="O440" s="128"/>
    </row>
    <row r="442" spans="1:15" x14ac:dyDescent="0.2">
      <c r="B442" t="s">
        <v>793</v>
      </c>
      <c r="C442" t="s">
        <v>806</v>
      </c>
      <c r="D442" s="7" t="s">
        <v>2552</v>
      </c>
      <c r="E442" t="s">
        <v>2553</v>
      </c>
      <c r="F442" t="s">
        <v>2553</v>
      </c>
      <c r="H442" t="s">
        <v>2379</v>
      </c>
      <c r="I442" s="7" t="s">
        <v>2380</v>
      </c>
    </row>
    <row r="443" spans="1:15" x14ac:dyDescent="0.2">
      <c r="B443" t="s">
        <v>793</v>
      </c>
      <c r="C443" t="s">
        <v>806</v>
      </c>
      <c r="D443" s="7" t="s">
        <v>2554</v>
      </c>
      <c r="E443" t="s">
        <v>2553</v>
      </c>
      <c r="F443" t="s">
        <v>2553</v>
      </c>
      <c r="H443" t="s">
        <v>2379</v>
      </c>
      <c r="I443" s="7" t="s">
        <v>2380</v>
      </c>
    </row>
    <row r="444" spans="1:15" x14ac:dyDescent="0.2">
      <c r="B444" t="s">
        <v>793</v>
      </c>
      <c r="C444" t="s">
        <v>806</v>
      </c>
      <c r="D444" s="7" t="s">
        <v>2555</v>
      </c>
      <c r="E444" t="s">
        <v>2553</v>
      </c>
      <c r="F444" t="s">
        <v>2553</v>
      </c>
      <c r="H444" t="s">
        <v>2379</v>
      </c>
      <c r="I444" s="7" t="s">
        <v>2380</v>
      </c>
    </row>
    <row r="445" spans="1:15" x14ac:dyDescent="0.2">
      <c r="B445" t="s">
        <v>793</v>
      </c>
      <c r="C445" t="s">
        <v>806</v>
      </c>
      <c r="D445" s="7" t="s">
        <v>2556</v>
      </c>
      <c r="E445" t="s">
        <v>2553</v>
      </c>
      <c r="F445" t="s">
        <v>2553</v>
      </c>
      <c r="H445" t="s">
        <v>2379</v>
      </c>
      <c r="I445" s="7" t="s">
        <v>2380</v>
      </c>
    </row>
    <row r="446" spans="1:15" x14ac:dyDescent="0.2">
      <c r="B446" t="s">
        <v>793</v>
      </c>
      <c r="C446" t="s">
        <v>806</v>
      </c>
      <c r="D446" s="7" t="s">
        <v>2557</v>
      </c>
      <c r="E446" t="s">
        <v>2553</v>
      </c>
      <c r="F446" t="s">
        <v>2553</v>
      </c>
      <c r="H446" t="s">
        <v>2379</v>
      </c>
      <c r="I446" s="7" t="s">
        <v>2380</v>
      </c>
    </row>
    <row r="447" spans="1:15" x14ac:dyDescent="0.2">
      <c r="B447" t="s">
        <v>793</v>
      </c>
      <c r="C447" t="s">
        <v>806</v>
      </c>
      <c r="D447" s="7" t="s">
        <v>2558</v>
      </c>
      <c r="E447" t="s">
        <v>2553</v>
      </c>
      <c r="F447" t="s">
        <v>2553</v>
      </c>
      <c r="H447" t="s">
        <v>2379</v>
      </c>
      <c r="I447" s="7" t="s">
        <v>2380</v>
      </c>
    </row>
    <row r="448" spans="1:15" x14ac:dyDescent="0.2">
      <c r="B448" t="s">
        <v>793</v>
      </c>
      <c r="C448" t="s">
        <v>806</v>
      </c>
      <c r="D448" s="7" t="s">
        <v>2559</v>
      </c>
      <c r="E448" t="s">
        <v>2553</v>
      </c>
      <c r="F448" t="s">
        <v>2553</v>
      </c>
      <c r="H448" t="s">
        <v>2379</v>
      </c>
      <c r="I448" s="7" t="s">
        <v>2380</v>
      </c>
    </row>
    <row r="449" spans="1:15" x14ac:dyDescent="0.2">
      <c r="B449" t="s">
        <v>793</v>
      </c>
      <c r="C449" t="s">
        <v>806</v>
      </c>
      <c r="D449" s="7" t="s">
        <v>2560</v>
      </c>
      <c r="E449" t="s">
        <v>2553</v>
      </c>
      <c r="F449" t="s">
        <v>2553</v>
      </c>
      <c r="H449" t="s">
        <v>2379</v>
      </c>
      <c r="I449" s="7" t="s">
        <v>2380</v>
      </c>
    </row>
    <row r="450" spans="1:15" x14ac:dyDescent="0.2">
      <c r="B450" t="s">
        <v>793</v>
      </c>
      <c r="C450" t="s">
        <v>806</v>
      </c>
      <c r="D450" s="7" t="s">
        <v>2561</v>
      </c>
      <c r="E450" t="s">
        <v>2553</v>
      </c>
      <c r="F450" t="s">
        <v>2553</v>
      </c>
      <c r="H450" t="s">
        <v>2379</v>
      </c>
      <c r="I450" s="7" t="s">
        <v>2380</v>
      </c>
    </row>
    <row r="451" spans="1:15" x14ac:dyDescent="0.2">
      <c r="B451" t="s">
        <v>793</v>
      </c>
      <c r="C451" t="s">
        <v>806</v>
      </c>
      <c r="D451" s="7" t="s">
        <v>2562</v>
      </c>
      <c r="E451" t="s">
        <v>2553</v>
      </c>
      <c r="F451" t="s">
        <v>2553</v>
      </c>
      <c r="H451" t="s">
        <v>2379</v>
      </c>
      <c r="I451" s="7" t="s">
        <v>2380</v>
      </c>
    </row>
    <row r="452" spans="1:15" x14ac:dyDescent="0.2">
      <c r="A452" s="128"/>
      <c r="B452" s="128" t="s">
        <v>1724</v>
      </c>
      <c r="C452" s="128"/>
      <c r="D452" s="138"/>
      <c r="E452" s="128"/>
      <c r="F452" s="128"/>
      <c r="G452" s="128"/>
      <c r="H452" s="128"/>
      <c r="I452" s="138"/>
      <c r="J452" s="128"/>
      <c r="K452" s="128"/>
      <c r="L452" s="128"/>
      <c r="M452" s="128"/>
      <c r="N452" s="128"/>
      <c r="O452" s="128"/>
    </row>
    <row r="454" spans="1:15" x14ac:dyDescent="0.2">
      <c r="B454" t="s">
        <v>911</v>
      </c>
      <c r="C454" t="s">
        <v>912</v>
      </c>
      <c r="D454" s="7" t="s">
        <v>2403</v>
      </c>
      <c r="E454" t="s">
        <v>2404</v>
      </c>
      <c r="F454" t="s">
        <v>2404</v>
      </c>
      <c r="H454" t="s">
        <v>2379</v>
      </c>
      <c r="I454" s="7" t="s">
        <v>2380</v>
      </c>
    </row>
    <row r="455" spans="1:15" x14ac:dyDescent="0.2">
      <c r="B455" t="s">
        <v>911</v>
      </c>
      <c r="C455" t="s">
        <v>912</v>
      </c>
      <c r="D455" s="7" t="s">
        <v>2405</v>
      </c>
      <c r="E455" t="s">
        <v>2404</v>
      </c>
      <c r="F455" t="s">
        <v>2404</v>
      </c>
      <c r="H455" t="s">
        <v>2379</v>
      </c>
      <c r="I455" s="7" t="s">
        <v>2380</v>
      </c>
    </row>
    <row r="456" spans="1:15" x14ac:dyDescent="0.2">
      <c r="B456" t="s">
        <v>911</v>
      </c>
      <c r="C456" t="s">
        <v>912</v>
      </c>
      <c r="D456" s="7" t="s">
        <v>2406</v>
      </c>
      <c r="E456" t="s">
        <v>2404</v>
      </c>
      <c r="F456" t="s">
        <v>2404</v>
      </c>
      <c r="H456" t="s">
        <v>2379</v>
      </c>
      <c r="I456" s="7" t="s">
        <v>2380</v>
      </c>
    </row>
    <row r="457" spans="1:15" x14ac:dyDescent="0.2">
      <c r="B457" t="s">
        <v>911</v>
      </c>
      <c r="C457" t="s">
        <v>912</v>
      </c>
      <c r="D457" s="7" t="s">
        <v>2407</v>
      </c>
      <c r="E457" t="s">
        <v>2404</v>
      </c>
      <c r="F457" t="s">
        <v>2404</v>
      </c>
      <c r="H457" t="s">
        <v>2379</v>
      </c>
      <c r="I457" s="7" t="s">
        <v>2380</v>
      </c>
    </row>
    <row r="458" spans="1:15" x14ac:dyDescent="0.2">
      <c r="B458" t="s">
        <v>911</v>
      </c>
      <c r="C458" t="s">
        <v>912</v>
      </c>
      <c r="D458" s="7" t="s">
        <v>2408</v>
      </c>
      <c r="E458" t="s">
        <v>2404</v>
      </c>
      <c r="F458" t="s">
        <v>2404</v>
      </c>
      <c r="H458" t="s">
        <v>2379</v>
      </c>
      <c r="I458" s="7" t="s">
        <v>2380</v>
      </c>
    </row>
    <row r="459" spans="1:15" x14ac:dyDescent="0.2">
      <c r="B459" t="s">
        <v>911</v>
      </c>
      <c r="C459" t="s">
        <v>912</v>
      </c>
      <c r="D459" s="7" t="s">
        <v>2409</v>
      </c>
      <c r="E459" t="s">
        <v>2404</v>
      </c>
      <c r="F459" t="s">
        <v>2404</v>
      </c>
      <c r="H459" t="s">
        <v>2379</v>
      </c>
      <c r="I459" s="7" t="s">
        <v>2380</v>
      </c>
    </row>
    <row r="460" spans="1:15" x14ac:dyDescent="0.2">
      <c r="B460" t="s">
        <v>911</v>
      </c>
      <c r="C460" t="s">
        <v>912</v>
      </c>
      <c r="D460" s="7" t="s">
        <v>2410</v>
      </c>
      <c r="E460" t="s">
        <v>2404</v>
      </c>
      <c r="F460" t="s">
        <v>2404</v>
      </c>
      <c r="H460" t="s">
        <v>2379</v>
      </c>
      <c r="I460" s="7" t="s">
        <v>2380</v>
      </c>
    </row>
    <row r="461" spans="1:15" x14ac:dyDescent="0.2">
      <c r="B461" t="s">
        <v>911</v>
      </c>
      <c r="C461" t="s">
        <v>912</v>
      </c>
      <c r="D461" s="7" t="s">
        <v>2411</v>
      </c>
      <c r="E461" t="s">
        <v>2404</v>
      </c>
      <c r="F461" t="s">
        <v>2404</v>
      </c>
      <c r="H461" t="s">
        <v>2379</v>
      </c>
      <c r="I461" s="7" t="s">
        <v>2380</v>
      </c>
    </row>
    <row r="462" spans="1:15" x14ac:dyDescent="0.2">
      <c r="B462" t="s">
        <v>911</v>
      </c>
      <c r="C462" t="s">
        <v>912</v>
      </c>
      <c r="D462" s="7" t="s">
        <v>2412</v>
      </c>
      <c r="E462" t="s">
        <v>2404</v>
      </c>
      <c r="F462" t="s">
        <v>2404</v>
      </c>
      <c r="H462" t="s">
        <v>2379</v>
      </c>
      <c r="I462" s="7" t="s">
        <v>2380</v>
      </c>
    </row>
    <row r="463" spans="1:15" x14ac:dyDescent="0.2">
      <c r="B463" t="s">
        <v>911</v>
      </c>
      <c r="C463" t="s">
        <v>912</v>
      </c>
      <c r="D463" s="7" t="s">
        <v>2413</v>
      </c>
      <c r="E463" t="s">
        <v>2404</v>
      </c>
      <c r="F463" t="s">
        <v>2404</v>
      </c>
      <c r="H463" t="s">
        <v>2379</v>
      </c>
      <c r="I463" s="7" t="s">
        <v>2380</v>
      </c>
    </row>
    <row r="464" spans="1:15" x14ac:dyDescent="0.2">
      <c r="A464" s="128"/>
      <c r="B464" s="128" t="s">
        <v>1724</v>
      </c>
      <c r="C464" s="128"/>
      <c r="D464" s="138"/>
      <c r="E464" s="128"/>
      <c r="F464" s="128"/>
      <c r="G464" s="128"/>
      <c r="H464" s="128"/>
      <c r="I464" s="138"/>
      <c r="J464" s="128"/>
      <c r="K464" s="128"/>
      <c r="L464" s="128"/>
      <c r="M464" s="128"/>
      <c r="N464" s="128"/>
      <c r="O464" s="128"/>
    </row>
    <row r="466" spans="1:15" x14ac:dyDescent="0.2">
      <c r="B466" t="s">
        <v>1151</v>
      </c>
      <c r="C466" t="s">
        <v>1152</v>
      </c>
      <c r="D466" s="7" t="s">
        <v>2563</v>
      </c>
      <c r="E466" t="s">
        <v>1916</v>
      </c>
      <c r="F466" t="s">
        <v>1916</v>
      </c>
      <c r="H466" t="s">
        <v>2379</v>
      </c>
      <c r="I466" s="7" t="s">
        <v>2380</v>
      </c>
    </row>
    <row r="467" spans="1:15" x14ac:dyDescent="0.2">
      <c r="B467" t="s">
        <v>1151</v>
      </c>
      <c r="C467" t="s">
        <v>1152</v>
      </c>
      <c r="D467" s="7" t="s">
        <v>2564</v>
      </c>
      <c r="E467" t="s">
        <v>2565</v>
      </c>
      <c r="F467" t="s">
        <v>2565</v>
      </c>
      <c r="H467" t="s">
        <v>2379</v>
      </c>
      <c r="I467" s="7" t="s">
        <v>2380</v>
      </c>
    </row>
    <row r="468" spans="1:15" x14ac:dyDescent="0.2">
      <c r="B468" t="s">
        <v>1151</v>
      </c>
      <c r="C468" t="s">
        <v>1152</v>
      </c>
      <c r="D468" s="7" t="s">
        <v>2566</v>
      </c>
      <c r="E468" t="s">
        <v>1916</v>
      </c>
      <c r="F468" t="s">
        <v>1916</v>
      </c>
      <c r="H468" t="s">
        <v>2379</v>
      </c>
      <c r="I468" s="7" t="s">
        <v>2380</v>
      </c>
    </row>
    <row r="469" spans="1:15" x14ac:dyDescent="0.2">
      <c r="B469" t="s">
        <v>1151</v>
      </c>
      <c r="C469" t="s">
        <v>1152</v>
      </c>
      <c r="D469" s="7" t="s">
        <v>2567</v>
      </c>
      <c r="E469" t="s">
        <v>1916</v>
      </c>
      <c r="F469" t="s">
        <v>1916</v>
      </c>
      <c r="H469" t="s">
        <v>2379</v>
      </c>
      <c r="I469" s="7" t="s">
        <v>2380</v>
      </c>
    </row>
    <row r="470" spans="1:15" x14ac:dyDescent="0.2">
      <c r="A470" s="128"/>
      <c r="B470" s="128" t="s">
        <v>1724</v>
      </c>
      <c r="C470" s="128"/>
      <c r="D470" s="138"/>
      <c r="E470" s="128"/>
      <c r="F470" s="128"/>
      <c r="G470" s="128"/>
      <c r="H470" s="128"/>
      <c r="I470" s="138"/>
      <c r="J470" s="128"/>
      <c r="K470" s="128"/>
      <c r="L470" s="128"/>
      <c r="M470" s="128"/>
      <c r="N470" s="128"/>
      <c r="O470" s="128"/>
    </row>
    <row r="472" spans="1:15" x14ac:dyDescent="0.2">
      <c r="B472" t="s">
        <v>1234</v>
      </c>
      <c r="C472" t="s">
        <v>1235</v>
      </c>
      <c r="D472" s="7" t="s">
        <v>2568</v>
      </c>
      <c r="E472" t="s">
        <v>2565</v>
      </c>
      <c r="F472" t="s">
        <v>2565</v>
      </c>
      <c r="H472" t="s">
        <v>2379</v>
      </c>
      <c r="I472" s="7" t="s">
        <v>2380</v>
      </c>
    </row>
    <row r="473" spans="1:15" x14ac:dyDescent="0.2">
      <c r="B473" t="s">
        <v>1234</v>
      </c>
      <c r="C473" t="s">
        <v>1235</v>
      </c>
      <c r="D473" s="7" t="s">
        <v>2569</v>
      </c>
      <c r="E473" t="s">
        <v>2565</v>
      </c>
      <c r="F473" t="s">
        <v>2565</v>
      </c>
      <c r="H473" t="s">
        <v>2379</v>
      </c>
      <c r="I473" s="7" t="s">
        <v>2380</v>
      </c>
    </row>
    <row r="474" spans="1:15" x14ac:dyDescent="0.2">
      <c r="B474" t="s">
        <v>1234</v>
      </c>
      <c r="C474" t="s">
        <v>1235</v>
      </c>
      <c r="D474" s="7" t="s">
        <v>2570</v>
      </c>
      <c r="E474" t="s">
        <v>2571</v>
      </c>
      <c r="F474" t="s">
        <v>2571</v>
      </c>
      <c r="H474" t="s">
        <v>2379</v>
      </c>
      <c r="I474" s="7" t="s">
        <v>2380</v>
      </c>
    </row>
    <row r="475" spans="1:15" x14ac:dyDescent="0.2">
      <c r="B475" t="s">
        <v>1234</v>
      </c>
      <c r="C475" t="s">
        <v>1235</v>
      </c>
      <c r="D475" s="7" t="s">
        <v>2572</v>
      </c>
      <c r="E475" t="s">
        <v>2565</v>
      </c>
      <c r="F475" t="s">
        <v>2565</v>
      </c>
      <c r="H475" t="s">
        <v>2379</v>
      </c>
      <c r="I475" s="7" t="s">
        <v>2380</v>
      </c>
    </row>
    <row r="476" spans="1:15" x14ac:dyDescent="0.2">
      <c r="B476" t="s">
        <v>1234</v>
      </c>
      <c r="C476" t="s">
        <v>1235</v>
      </c>
      <c r="D476" s="7" t="s">
        <v>2573</v>
      </c>
      <c r="E476" t="s">
        <v>2458</v>
      </c>
      <c r="F476" t="s">
        <v>2458</v>
      </c>
      <c r="H476" t="s">
        <v>2379</v>
      </c>
      <c r="I476" s="7" t="s">
        <v>2380</v>
      </c>
    </row>
    <row r="477" spans="1:15" x14ac:dyDescent="0.2">
      <c r="B477" t="s">
        <v>1234</v>
      </c>
      <c r="C477" t="s">
        <v>1235</v>
      </c>
      <c r="D477" s="7" t="s">
        <v>2574</v>
      </c>
      <c r="E477" t="s">
        <v>2565</v>
      </c>
      <c r="F477" t="s">
        <v>2565</v>
      </c>
      <c r="H477" t="s">
        <v>2379</v>
      </c>
      <c r="I477" s="7" t="s">
        <v>2380</v>
      </c>
    </row>
    <row r="478" spans="1:15" x14ac:dyDescent="0.2">
      <c r="B478" t="s">
        <v>1234</v>
      </c>
      <c r="C478" t="s">
        <v>1235</v>
      </c>
      <c r="D478" s="7" t="s">
        <v>2575</v>
      </c>
      <c r="E478" t="s">
        <v>2565</v>
      </c>
      <c r="F478" t="s">
        <v>2565</v>
      </c>
      <c r="H478" t="s">
        <v>2379</v>
      </c>
      <c r="I478" s="7" t="s">
        <v>2380</v>
      </c>
    </row>
    <row r="479" spans="1:15" x14ac:dyDescent="0.2">
      <c r="B479" t="s">
        <v>1234</v>
      </c>
      <c r="C479" t="s">
        <v>1235</v>
      </c>
      <c r="D479" s="7" t="s">
        <v>2576</v>
      </c>
      <c r="E479" t="s">
        <v>2565</v>
      </c>
      <c r="F479" t="s">
        <v>2565</v>
      </c>
      <c r="H479" t="s">
        <v>2379</v>
      </c>
      <c r="I479" s="7" t="s">
        <v>2380</v>
      </c>
    </row>
    <row r="480" spans="1:15" x14ac:dyDescent="0.2">
      <c r="B480" t="s">
        <v>1234</v>
      </c>
      <c r="C480" t="s">
        <v>1235</v>
      </c>
      <c r="D480" s="7" t="s">
        <v>2577</v>
      </c>
      <c r="E480" t="s">
        <v>2565</v>
      </c>
      <c r="F480" t="s">
        <v>2565</v>
      </c>
      <c r="H480" t="s">
        <v>2379</v>
      </c>
      <c r="I480" s="7" t="s">
        <v>2380</v>
      </c>
    </row>
    <row r="481" spans="1:15" x14ac:dyDescent="0.2">
      <c r="B481" t="s">
        <v>1234</v>
      </c>
      <c r="C481" t="s">
        <v>1235</v>
      </c>
      <c r="D481" s="7" t="s">
        <v>2578</v>
      </c>
      <c r="E481" t="s">
        <v>2565</v>
      </c>
      <c r="F481" t="s">
        <v>2565</v>
      </c>
      <c r="H481" t="s">
        <v>2379</v>
      </c>
      <c r="I481" s="7" t="s">
        <v>2380</v>
      </c>
    </row>
    <row r="482" spans="1:15" x14ac:dyDescent="0.2">
      <c r="A482" s="128"/>
      <c r="B482" s="128" t="s">
        <v>1724</v>
      </c>
      <c r="C482" s="128"/>
      <c r="D482" s="138"/>
      <c r="E482" s="128"/>
      <c r="F482" s="128"/>
      <c r="G482" s="128"/>
      <c r="H482" s="128"/>
      <c r="I482" s="138"/>
      <c r="J482" s="128"/>
      <c r="K482" s="128"/>
      <c r="L482" s="128"/>
      <c r="M482" s="128"/>
      <c r="N482" s="128"/>
      <c r="O482" s="128"/>
    </row>
    <row r="484" spans="1:15" x14ac:dyDescent="0.2">
      <c r="B484" t="s">
        <v>476</v>
      </c>
      <c r="C484" t="s">
        <v>735</v>
      </c>
      <c r="D484" s="7" t="s">
        <v>2579</v>
      </c>
      <c r="E484" t="s">
        <v>2489</v>
      </c>
      <c r="F484" t="s">
        <v>2489</v>
      </c>
      <c r="H484" t="s">
        <v>2379</v>
      </c>
      <c r="I484" s="7" t="s">
        <v>2380</v>
      </c>
    </row>
    <row r="485" spans="1:15" x14ac:dyDescent="0.2">
      <c r="B485" t="s">
        <v>476</v>
      </c>
      <c r="C485" t="s">
        <v>735</v>
      </c>
      <c r="D485" s="7" t="s">
        <v>2580</v>
      </c>
      <c r="E485" t="s">
        <v>2489</v>
      </c>
      <c r="F485" t="s">
        <v>2489</v>
      </c>
      <c r="H485" t="s">
        <v>2379</v>
      </c>
      <c r="I485" s="7" t="s">
        <v>2380</v>
      </c>
    </row>
    <row r="486" spans="1:15" x14ac:dyDescent="0.2">
      <c r="B486" t="s">
        <v>476</v>
      </c>
      <c r="C486" t="s">
        <v>735</v>
      </c>
      <c r="D486" s="7" t="s">
        <v>2581</v>
      </c>
      <c r="E486" t="s">
        <v>2489</v>
      </c>
      <c r="F486" t="s">
        <v>2489</v>
      </c>
      <c r="H486" t="s">
        <v>2379</v>
      </c>
      <c r="I486" s="7" t="s">
        <v>2380</v>
      </c>
    </row>
    <row r="487" spans="1:15" x14ac:dyDescent="0.2">
      <c r="B487" t="s">
        <v>476</v>
      </c>
      <c r="C487" t="s">
        <v>735</v>
      </c>
      <c r="D487" s="7" t="s">
        <v>2582</v>
      </c>
      <c r="E487" t="s">
        <v>2489</v>
      </c>
      <c r="F487" t="s">
        <v>2489</v>
      </c>
      <c r="H487" t="s">
        <v>2379</v>
      </c>
      <c r="I487" s="7" t="s">
        <v>2380</v>
      </c>
    </row>
    <row r="488" spans="1:15" x14ac:dyDescent="0.2">
      <c r="B488" t="s">
        <v>476</v>
      </c>
      <c r="C488" t="s">
        <v>735</v>
      </c>
      <c r="D488" s="7" t="s">
        <v>2583</v>
      </c>
      <c r="E488" t="s">
        <v>2489</v>
      </c>
      <c r="F488" t="s">
        <v>2489</v>
      </c>
      <c r="H488" t="s">
        <v>2379</v>
      </c>
      <c r="I488" s="7" t="s">
        <v>2380</v>
      </c>
    </row>
    <row r="489" spans="1:15" x14ac:dyDescent="0.2">
      <c r="B489" t="s">
        <v>476</v>
      </c>
      <c r="C489" t="s">
        <v>735</v>
      </c>
      <c r="D489" s="7" t="s">
        <v>2584</v>
      </c>
      <c r="E489" t="s">
        <v>2489</v>
      </c>
      <c r="F489" t="s">
        <v>2489</v>
      </c>
      <c r="H489" t="s">
        <v>2379</v>
      </c>
      <c r="I489" s="7" t="s">
        <v>2380</v>
      </c>
    </row>
    <row r="490" spans="1:15" x14ac:dyDescent="0.2">
      <c r="B490" t="s">
        <v>476</v>
      </c>
      <c r="C490" t="s">
        <v>735</v>
      </c>
      <c r="D490" s="7" t="s">
        <v>2585</v>
      </c>
      <c r="E490" t="s">
        <v>2489</v>
      </c>
      <c r="F490" t="s">
        <v>2489</v>
      </c>
      <c r="H490" t="s">
        <v>2379</v>
      </c>
      <c r="I490" s="7" t="s">
        <v>2380</v>
      </c>
    </row>
    <row r="491" spans="1:15" x14ac:dyDescent="0.2">
      <c r="B491" t="s">
        <v>476</v>
      </c>
      <c r="C491" t="s">
        <v>735</v>
      </c>
      <c r="D491" s="7" t="s">
        <v>2586</v>
      </c>
      <c r="E491" t="s">
        <v>2489</v>
      </c>
      <c r="F491" t="s">
        <v>2489</v>
      </c>
      <c r="H491" t="s">
        <v>2379</v>
      </c>
      <c r="I491" s="7" t="s">
        <v>2380</v>
      </c>
    </row>
    <row r="492" spans="1:15" x14ac:dyDescent="0.2">
      <c r="B492" t="s">
        <v>476</v>
      </c>
      <c r="C492" t="s">
        <v>735</v>
      </c>
      <c r="D492" s="7" t="s">
        <v>2587</v>
      </c>
      <c r="E492" t="s">
        <v>2489</v>
      </c>
      <c r="F492" t="s">
        <v>2489</v>
      </c>
      <c r="H492" t="s">
        <v>2379</v>
      </c>
      <c r="I492" s="7" t="s">
        <v>2380</v>
      </c>
    </row>
    <row r="493" spans="1:15" x14ac:dyDescent="0.2">
      <c r="B493" t="s">
        <v>476</v>
      </c>
      <c r="C493" t="s">
        <v>735</v>
      </c>
      <c r="D493" s="7" t="s">
        <v>2588</v>
      </c>
      <c r="E493" t="s">
        <v>2489</v>
      </c>
      <c r="F493" t="s">
        <v>2489</v>
      </c>
      <c r="H493" t="s">
        <v>2379</v>
      </c>
      <c r="I493" s="7" t="s">
        <v>2380</v>
      </c>
    </row>
    <row r="494" spans="1:15" x14ac:dyDescent="0.2">
      <c r="A494" s="128"/>
      <c r="B494" s="128" t="s">
        <v>1724</v>
      </c>
      <c r="C494" s="128"/>
      <c r="D494" s="138"/>
      <c r="E494" s="128"/>
      <c r="F494" s="128"/>
      <c r="G494" s="128"/>
      <c r="H494" s="128"/>
      <c r="I494" s="138"/>
      <c r="J494" s="128"/>
      <c r="K494" s="128"/>
      <c r="L494" s="128"/>
      <c r="M494" s="128"/>
      <c r="N494" s="128"/>
      <c r="O494" s="128"/>
    </row>
    <row r="496" spans="1:15" x14ac:dyDescent="0.2">
      <c r="B496" t="s">
        <v>476</v>
      </c>
      <c r="C496" t="s">
        <v>740</v>
      </c>
      <c r="D496" s="7" t="s">
        <v>2589</v>
      </c>
      <c r="E496" t="s">
        <v>2415</v>
      </c>
      <c r="F496" t="s">
        <v>2415</v>
      </c>
      <c r="H496" t="s">
        <v>2379</v>
      </c>
      <c r="I496" s="7" t="s">
        <v>2380</v>
      </c>
    </row>
    <row r="497" spans="1:15" x14ac:dyDescent="0.2">
      <c r="B497" t="s">
        <v>476</v>
      </c>
      <c r="C497" t="s">
        <v>740</v>
      </c>
      <c r="D497" s="7" t="s">
        <v>2590</v>
      </c>
      <c r="E497" t="s">
        <v>2415</v>
      </c>
      <c r="F497" t="s">
        <v>2415</v>
      </c>
      <c r="H497" t="s">
        <v>2379</v>
      </c>
      <c r="I497" s="7" t="s">
        <v>2380</v>
      </c>
    </row>
    <row r="498" spans="1:15" x14ac:dyDescent="0.2">
      <c r="B498" t="s">
        <v>476</v>
      </c>
      <c r="C498" t="s">
        <v>740</v>
      </c>
      <c r="D498" s="7" t="s">
        <v>2591</v>
      </c>
      <c r="E498" t="s">
        <v>2415</v>
      </c>
      <c r="F498" t="s">
        <v>2415</v>
      </c>
      <c r="H498" t="s">
        <v>2379</v>
      </c>
      <c r="I498" s="7" t="s">
        <v>2380</v>
      </c>
    </row>
    <row r="499" spans="1:15" x14ac:dyDescent="0.2">
      <c r="B499" t="s">
        <v>476</v>
      </c>
      <c r="C499" t="s">
        <v>740</v>
      </c>
      <c r="D499" s="7" t="s">
        <v>2592</v>
      </c>
      <c r="E499" t="s">
        <v>2415</v>
      </c>
      <c r="F499" t="s">
        <v>2415</v>
      </c>
      <c r="H499" t="s">
        <v>2379</v>
      </c>
      <c r="I499" s="7" t="s">
        <v>2380</v>
      </c>
    </row>
    <row r="500" spans="1:15" x14ac:dyDescent="0.2">
      <c r="B500" t="s">
        <v>476</v>
      </c>
      <c r="C500" t="s">
        <v>740</v>
      </c>
      <c r="D500" s="7" t="s">
        <v>2593</v>
      </c>
      <c r="E500" t="s">
        <v>2415</v>
      </c>
      <c r="F500" t="s">
        <v>2415</v>
      </c>
      <c r="H500" t="s">
        <v>2379</v>
      </c>
      <c r="I500" s="7" t="s">
        <v>2380</v>
      </c>
    </row>
    <row r="501" spans="1:15" x14ac:dyDescent="0.2">
      <c r="B501" t="s">
        <v>476</v>
      </c>
      <c r="C501" t="s">
        <v>740</v>
      </c>
      <c r="D501" s="7" t="s">
        <v>2594</v>
      </c>
      <c r="E501" t="s">
        <v>2415</v>
      </c>
      <c r="F501" t="s">
        <v>2415</v>
      </c>
      <c r="H501" t="s">
        <v>2379</v>
      </c>
      <c r="I501" s="7" t="s">
        <v>2380</v>
      </c>
    </row>
    <row r="502" spans="1:15" x14ac:dyDescent="0.2">
      <c r="B502" t="s">
        <v>476</v>
      </c>
      <c r="C502" t="s">
        <v>740</v>
      </c>
      <c r="D502" s="7" t="s">
        <v>2595</v>
      </c>
      <c r="E502" t="s">
        <v>2415</v>
      </c>
      <c r="F502" t="s">
        <v>2415</v>
      </c>
      <c r="H502" t="s">
        <v>2379</v>
      </c>
      <c r="I502" s="7" t="s">
        <v>2380</v>
      </c>
    </row>
    <row r="503" spans="1:15" x14ac:dyDescent="0.2">
      <c r="B503" t="s">
        <v>476</v>
      </c>
      <c r="C503" t="s">
        <v>740</v>
      </c>
      <c r="D503" s="7" t="s">
        <v>2596</v>
      </c>
      <c r="E503" t="s">
        <v>2415</v>
      </c>
      <c r="F503" t="s">
        <v>2415</v>
      </c>
      <c r="H503" t="s">
        <v>2379</v>
      </c>
      <c r="I503" s="7" t="s">
        <v>2380</v>
      </c>
    </row>
    <row r="504" spans="1:15" x14ac:dyDescent="0.2">
      <c r="B504" t="s">
        <v>476</v>
      </c>
      <c r="C504" t="s">
        <v>740</v>
      </c>
      <c r="D504" s="7" t="s">
        <v>2597</v>
      </c>
      <c r="E504" t="s">
        <v>2415</v>
      </c>
      <c r="F504" t="s">
        <v>2415</v>
      </c>
      <c r="H504" t="s">
        <v>2379</v>
      </c>
      <c r="I504" s="7" t="s">
        <v>2380</v>
      </c>
    </row>
    <row r="505" spans="1:15" x14ac:dyDescent="0.2">
      <c r="B505" t="s">
        <v>476</v>
      </c>
      <c r="C505" t="s">
        <v>740</v>
      </c>
      <c r="D505" s="7" t="s">
        <v>2598</v>
      </c>
      <c r="E505" t="s">
        <v>2415</v>
      </c>
      <c r="F505" t="s">
        <v>2415</v>
      </c>
      <c r="H505" t="s">
        <v>2379</v>
      </c>
      <c r="I505" s="7" t="s">
        <v>2380</v>
      </c>
    </row>
    <row r="506" spans="1:15" x14ac:dyDescent="0.2">
      <c r="A506" s="128"/>
      <c r="B506" s="128" t="s">
        <v>1724</v>
      </c>
      <c r="C506" s="128"/>
      <c r="D506" s="138"/>
      <c r="E506" s="128"/>
      <c r="F506" s="128"/>
      <c r="G506" s="128"/>
      <c r="H506" s="128"/>
      <c r="I506" s="138"/>
      <c r="J506" s="128"/>
      <c r="K506" s="128"/>
      <c r="L506" s="128"/>
      <c r="M506" s="128"/>
      <c r="N506" s="128"/>
      <c r="O506" s="128"/>
    </row>
    <row r="508" spans="1:15" x14ac:dyDescent="0.2">
      <c r="B508" t="s">
        <v>476</v>
      </c>
      <c r="C508" t="s">
        <v>742</v>
      </c>
      <c r="D508" s="7" t="s">
        <v>2419</v>
      </c>
      <c r="E508" t="s">
        <v>2500</v>
      </c>
      <c r="F508" t="s">
        <v>2500</v>
      </c>
      <c r="H508" t="s">
        <v>2379</v>
      </c>
      <c r="I508" s="7" t="s">
        <v>2380</v>
      </c>
    </row>
    <row r="509" spans="1:15" x14ac:dyDescent="0.2">
      <c r="B509" t="s">
        <v>476</v>
      </c>
      <c r="C509" t="s">
        <v>742</v>
      </c>
      <c r="D509" s="7" t="s">
        <v>2504</v>
      </c>
      <c r="E509" t="s">
        <v>2489</v>
      </c>
      <c r="F509" t="s">
        <v>2489</v>
      </c>
      <c r="H509" t="s">
        <v>2379</v>
      </c>
      <c r="I509" s="7" t="s">
        <v>2380</v>
      </c>
    </row>
    <row r="510" spans="1:15" x14ac:dyDescent="0.2">
      <c r="B510" t="s">
        <v>476</v>
      </c>
      <c r="C510" t="s">
        <v>742</v>
      </c>
      <c r="D510" s="7" t="s">
        <v>2503</v>
      </c>
      <c r="E510" t="s">
        <v>2489</v>
      </c>
      <c r="F510" t="s">
        <v>2489</v>
      </c>
      <c r="H510" t="s">
        <v>2379</v>
      </c>
      <c r="I510" s="7" t="s">
        <v>2380</v>
      </c>
    </row>
    <row r="511" spans="1:15" x14ac:dyDescent="0.2">
      <c r="B511" t="s">
        <v>476</v>
      </c>
      <c r="C511" t="s">
        <v>742</v>
      </c>
      <c r="D511" s="7" t="s">
        <v>2599</v>
      </c>
      <c r="E511" t="s">
        <v>2600</v>
      </c>
      <c r="F511" t="s">
        <v>2600</v>
      </c>
      <c r="H511" t="s">
        <v>2379</v>
      </c>
      <c r="I511" s="7" t="s">
        <v>2380</v>
      </c>
    </row>
    <row r="512" spans="1:15" x14ac:dyDescent="0.2">
      <c r="B512" t="s">
        <v>476</v>
      </c>
      <c r="C512" t="s">
        <v>742</v>
      </c>
      <c r="D512" s="7" t="s">
        <v>2601</v>
      </c>
      <c r="E512" t="s">
        <v>2600</v>
      </c>
      <c r="F512" t="s">
        <v>2600</v>
      </c>
      <c r="H512" t="s">
        <v>2379</v>
      </c>
      <c r="I512" s="7" t="s">
        <v>2380</v>
      </c>
    </row>
    <row r="513" spans="1:15" x14ac:dyDescent="0.2">
      <c r="B513" t="s">
        <v>476</v>
      </c>
      <c r="C513" t="s">
        <v>742</v>
      </c>
      <c r="D513" s="7" t="s">
        <v>2602</v>
      </c>
      <c r="E513" t="s">
        <v>2600</v>
      </c>
      <c r="F513" t="s">
        <v>2600</v>
      </c>
      <c r="H513" t="s">
        <v>2379</v>
      </c>
      <c r="I513" s="7" t="s">
        <v>2380</v>
      </c>
    </row>
    <row r="514" spans="1:15" x14ac:dyDescent="0.2">
      <c r="B514" t="s">
        <v>476</v>
      </c>
      <c r="C514" t="s">
        <v>742</v>
      </c>
      <c r="D514" s="7" t="s">
        <v>2603</v>
      </c>
      <c r="E514" t="s">
        <v>2600</v>
      </c>
      <c r="F514" t="s">
        <v>2600</v>
      </c>
      <c r="H514" t="s">
        <v>2379</v>
      </c>
      <c r="I514" s="7" t="s">
        <v>2380</v>
      </c>
    </row>
    <row r="515" spans="1:15" x14ac:dyDescent="0.2">
      <c r="B515" t="s">
        <v>476</v>
      </c>
      <c r="C515" t="s">
        <v>742</v>
      </c>
      <c r="D515" s="7" t="s">
        <v>2604</v>
      </c>
      <c r="E515" t="s">
        <v>2600</v>
      </c>
      <c r="F515" t="s">
        <v>2600</v>
      </c>
      <c r="H515" t="s">
        <v>2379</v>
      </c>
      <c r="I515" s="7" t="s">
        <v>2380</v>
      </c>
    </row>
    <row r="516" spans="1:15" x14ac:dyDescent="0.2">
      <c r="B516" t="s">
        <v>476</v>
      </c>
      <c r="C516" t="s">
        <v>742</v>
      </c>
      <c r="D516" s="7" t="s">
        <v>2605</v>
      </c>
      <c r="E516" t="s">
        <v>2600</v>
      </c>
      <c r="F516" t="s">
        <v>2600</v>
      </c>
      <c r="H516" t="s">
        <v>2379</v>
      </c>
      <c r="I516" s="7" t="s">
        <v>2380</v>
      </c>
    </row>
    <row r="517" spans="1:15" x14ac:dyDescent="0.2">
      <c r="B517" t="s">
        <v>476</v>
      </c>
      <c r="C517" t="s">
        <v>742</v>
      </c>
      <c r="D517" s="7" t="s">
        <v>2606</v>
      </c>
      <c r="E517" t="s">
        <v>2607</v>
      </c>
      <c r="F517" t="s">
        <v>2607</v>
      </c>
      <c r="H517" t="s">
        <v>2379</v>
      </c>
      <c r="I517" s="7" t="s">
        <v>2380</v>
      </c>
    </row>
    <row r="518" spans="1:15" x14ac:dyDescent="0.2">
      <c r="A518" s="128"/>
      <c r="B518" s="128" t="s">
        <v>1724</v>
      </c>
      <c r="C518" s="128"/>
      <c r="D518" s="138"/>
      <c r="E518" s="128"/>
      <c r="F518" s="128"/>
      <c r="G518" s="128"/>
      <c r="H518" s="128"/>
      <c r="I518" s="138"/>
      <c r="J518" s="128"/>
      <c r="K518" s="128"/>
      <c r="L518" s="128"/>
      <c r="M518" s="128"/>
      <c r="N518" s="128"/>
      <c r="O518" s="128"/>
    </row>
    <row r="520" spans="1:15" x14ac:dyDescent="0.2">
      <c r="B520" t="s">
        <v>541</v>
      </c>
      <c r="C520" t="s">
        <v>964</v>
      </c>
      <c r="D520" s="7" t="s">
        <v>2425</v>
      </c>
      <c r="E520" t="s">
        <v>2608</v>
      </c>
      <c r="F520" t="s">
        <v>2608</v>
      </c>
      <c r="H520" t="s">
        <v>2379</v>
      </c>
      <c r="I520" s="7" t="s">
        <v>2380</v>
      </c>
    </row>
    <row r="521" spans="1:15" x14ac:dyDescent="0.2">
      <c r="B521" t="s">
        <v>541</v>
      </c>
      <c r="C521" t="s">
        <v>964</v>
      </c>
      <c r="D521" s="7" t="s">
        <v>2427</v>
      </c>
      <c r="E521" t="s">
        <v>2608</v>
      </c>
      <c r="F521" t="s">
        <v>2608</v>
      </c>
      <c r="H521" t="s">
        <v>2379</v>
      </c>
      <c r="I521" s="7" t="s">
        <v>2380</v>
      </c>
    </row>
    <row r="522" spans="1:15" x14ac:dyDescent="0.2">
      <c r="B522" t="s">
        <v>541</v>
      </c>
      <c r="C522" t="s">
        <v>964</v>
      </c>
      <c r="D522" s="7" t="s">
        <v>2428</v>
      </c>
      <c r="E522" t="s">
        <v>2608</v>
      </c>
      <c r="F522" t="s">
        <v>2608</v>
      </c>
      <c r="H522" t="s">
        <v>2379</v>
      </c>
      <c r="I522" s="7" t="s">
        <v>2380</v>
      </c>
    </row>
    <row r="523" spans="1:15" x14ac:dyDescent="0.2">
      <c r="B523" t="s">
        <v>541</v>
      </c>
      <c r="C523" t="s">
        <v>964</v>
      </c>
      <c r="D523" s="7" t="s">
        <v>2429</v>
      </c>
      <c r="E523" t="s">
        <v>2608</v>
      </c>
      <c r="F523" t="s">
        <v>2608</v>
      </c>
      <c r="H523" t="s">
        <v>2379</v>
      </c>
      <c r="I523" s="7" t="s">
        <v>2380</v>
      </c>
    </row>
    <row r="524" spans="1:15" x14ac:dyDescent="0.2">
      <c r="B524" t="s">
        <v>541</v>
      </c>
      <c r="C524" t="s">
        <v>964</v>
      </c>
      <c r="D524" s="7" t="s">
        <v>2430</v>
      </c>
      <c r="E524" t="s">
        <v>2608</v>
      </c>
      <c r="F524" t="s">
        <v>2608</v>
      </c>
      <c r="H524" t="s">
        <v>2379</v>
      </c>
      <c r="I524" s="7" t="s">
        <v>2380</v>
      </c>
    </row>
    <row r="525" spans="1:15" x14ac:dyDescent="0.2">
      <c r="B525" t="s">
        <v>541</v>
      </c>
      <c r="C525" t="s">
        <v>964</v>
      </c>
      <c r="D525" s="7" t="s">
        <v>2431</v>
      </c>
      <c r="E525" t="s">
        <v>2608</v>
      </c>
      <c r="F525" t="s">
        <v>2608</v>
      </c>
      <c r="H525" t="s">
        <v>2379</v>
      </c>
      <c r="I525" s="7" t="s">
        <v>2380</v>
      </c>
    </row>
    <row r="526" spans="1:15" x14ac:dyDescent="0.2">
      <c r="A526" s="128"/>
      <c r="B526" s="128" t="s">
        <v>1724</v>
      </c>
      <c r="C526" s="128"/>
      <c r="D526" s="138"/>
      <c r="E526" s="128"/>
      <c r="F526" s="128"/>
      <c r="G526" s="128"/>
      <c r="H526" s="128"/>
      <c r="I526" s="138"/>
      <c r="J526" s="128"/>
      <c r="K526" s="128"/>
      <c r="L526" s="128"/>
      <c r="M526" s="128"/>
      <c r="N526" s="128"/>
      <c r="O526" s="128"/>
    </row>
    <row r="528" spans="1:15" x14ac:dyDescent="0.2">
      <c r="B528" t="s">
        <v>463</v>
      </c>
      <c r="C528" t="s">
        <v>1040</v>
      </c>
      <c r="D528" s="7" t="s">
        <v>2609</v>
      </c>
      <c r="E528" t="s">
        <v>2610</v>
      </c>
      <c r="F528" t="s">
        <v>2610</v>
      </c>
      <c r="H528" t="s">
        <v>2379</v>
      </c>
      <c r="I528" s="7" t="s">
        <v>2380</v>
      </c>
    </row>
    <row r="529" spans="1:15" x14ac:dyDescent="0.2">
      <c r="A529" s="128"/>
      <c r="B529" s="128" t="s">
        <v>1724</v>
      </c>
      <c r="C529" s="128"/>
      <c r="D529" s="138"/>
      <c r="E529" s="128"/>
      <c r="F529" s="128"/>
      <c r="G529" s="128"/>
      <c r="H529" s="128"/>
      <c r="I529" s="138"/>
      <c r="J529" s="128"/>
      <c r="K529" s="128"/>
      <c r="L529" s="128"/>
      <c r="M529" s="128"/>
      <c r="N529" s="128"/>
      <c r="O529" s="128"/>
    </row>
    <row r="531" spans="1:15" x14ac:dyDescent="0.2">
      <c r="B531" t="s">
        <v>1234</v>
      </c>
      <c r="C531" t="s">
        <v>1237</v>
      </c>
      <c r="D531" s="7" t="s">
        <v>2611</v>
      </c>
      <c r="E531" t="s">
        <v>2453</v>
      </c>
      <c r="F531" t="s">
        <v>2453</v>
      </c>
      <c r="H531" t="s">
        <v>2379</v>
      </c>
      <c r="I531" s="7" t="s">
        <v>2380</v>
      </c>
    </row>
    <row r="532" spans="1:15" x14ac:dyDescent="0.2">
      <c r="B532" t="s">
        <v>1234</v>
      </c>
      <c r="C532" t="s">
        <v>1237</v>
      </c>
      <c r="D532" s="7" t="s">
        <v>2612</v>
      </c>
      <c r="E532" t="s">
        <v>2453</v>
      </c>
      <c r="F532" t="s">
        <v>2453</v>
      </c>
      <c r="H532" t="s">
        <v>2379</v>
      </c>
      <c r="I532" s="7" t="s">
        <v>2380</v>
      </c>
    </row>
    <row r="533" spans="1:15" x14ac:dyDescent="0.2">
      <c r="B533" t="s">
        <v>1234</v>
      </c>
      <c r="C533" t="s">
        <v>1237</v>
      </c>
      <c r="D533" s="7" t="s">
        <v>2613</v>
      </c>
      <c r="E533" t="s">
        <v>2453</v>
      </c>
      <c r="F533" t="s">
        <v>2614</v>
      </c>
      <c r="H533" t="s">
        <v>2379</v>
      </c>
      <c r="I533" s="7" t="s">
        <v>2380</v>
      </c>
    </row>
    <row r="534" spans="1:15" x14ac:dyDescent="0.2">
      <c r="B534" t="s">
        <v>1234</v>
      </c>
      <c r="C534" t="s">
        <v>1237</v>
      </c>
      <c r="D534" s="7" t="s">
        <v>2615</v>
      </c>
      <c r="E534" t="s">
        <v>2453</v>
      </c>
      <c r="F534" t="s">
        <v>2614</v>
      </c>
      <c r="H534" t="s">
        <v>2379</v>
      </c>
      <c r="I534" s="7" t="s">
        <v>2380</v>
      </c>
    </row>
    <row r="535" spans="1:15" x14ac:dyDescent="0.2">
      <c r="B535" t="s">
        <v>1234</v>
      </c>
      <c r="C535" t="s">
        <v>1237</v>
      </c>
      <c r="D535" s="7" t="s">
        <v>2616</v>
      </c>
      <c r="E535" t="s">
        <v>2614</v>
      </c>
      <c r="F535" t="s">
        <v>2614</v>
      </c>
      <c r="H535" t="s">
        <v>2379</v>
      </c>
      <c r="I535" s="7" t="s">
        <v>2380</v>
      </c>
    </row>
    <row r="536" spans="1:15" x14ac:dyDescent="0.2">
      <c r="B536" t="s">
        <v>1234</v>
      </c>
      <c r="C536" t="s">
        <v>1237</v>
      </c>
      <c r="D536" s="7" t="s">
        <v>2617</v>
      </c>
      <c r="E536" t="s">
        <v>2614</v>
      </c>
      <c r="F536" t="s">
        <v>2614</v>
      </c>
      <c r="H536" t="s">
        <v>2379</v>
      </c>
      <c r="I536" s="7" t="s">
        <v>2380</v>
      </c>
    </row>
    <row r="537" spans="1:15" x14ac:dyDescent="0.2">
      <c r="B537" t="s">
        <v>1234</v>
      </c>
      <c r="C537" t="s">
        <v>1237</v>
      </c>
      <c r="D537" s="7" t="s">
        <v>2618</v>
      </c>
      <c r="E537" t="s">
        <v>2453</v>
      </c>
      <c r="F537" t="s">
        <v>2453</v>
      </c>
      <c r="H537" t="s">
        <v>2379</v>
      </c>
      <c r="I537" s="7" t="s">
        <v>2380</v>
      </c>
    </row>
    <row r="538" spans="1:15" x14ac:dyDescent="0.2">
      <c r="B538" t="s">
        <v>1234</v>
      </c>
      <c r="C538" t="s">
        <v>1237</v>
      </c>
      <c r="D538" s="7" t="s">
        <v>2619</v>
      </c>
      <c r="E538" t="s">
        <v>2614</v>
      </c>
      <c r="F538" t="s">
        <v>2614</v>
      </c>
      <c r="H538" t="s">
        <v>2379</v>
      </c>
      <c r="I538" s="7" t="s">
        <v>2380</v>
      </c>
    </row>
    <row r="539" spans="1:15" x14ac:dyDescent="0.2">
      <c r="B539" t="s">
        <v>1234</v>
      </c>
      <c r="C539" t="s">
        <v>1237</v>
      </c>
      <c r="D539" s="7" t="s">
        <v>2620</v>
      </c>
      <c r="E539" t="s">
        <v>2453</v>
      </c>
      <c r="F539" t="s">
        <v>2453</v>
      </c>
      <c r="H539" t="s">
        <v>2379</v>
      </c>
      <c r="I539" s="7" t="s">
        <v>2380</v>
      </c>
    </row>
    <row r="540" spans="1:15" x14ac:dyDescent="0.2">
      <c r="B540" t="s">
        <v>1234</v>
      </c>
      <c r="C540" t="s">
        <v>1237</v>
      </c>
      <c r="D540" s="7" t="s">
        <v>2621</v>
      </c>
      <c r="E540" t="s">
        <v>2453</v>
      </c>
      <c r="F540" t="s">
        <v>2614</v>
      </c>
      <c r="H540" t="s">
        <v>2379</v>
      </c>
      <c r="I540" s="7" t="s">
        <v>2380</v>
      </c>
    </row>
    <row r="541" spans="1:15" x14ac:dyDescent="0.2">
      <c r="A541" s="128"/>
      <c r="B541" s="128" t="s">
        <v>1724</v>
      </c>
      <c r="C541" s="128"/>
      <c r="D541" s="138"/>
      <c r="E541" s="128"/>
      <c r="F541" s="128"/>
      <c r="G541" s="128"/>
      <c r="H541" s="128"/>
      <c r="I541" s="138"/>
      <c r="J541" s="128"/>
      <c r="K541" s="128"/>
      <c r="L541" s="128"/>
      <c r="M541" s="128"/>
      <c r="N541" s="128"/>
      <c r="O541" s="128"/>
    </row>
  </sheetData>
  <sheetProtection formatCells="0" formatColumns="0" formatRows="0" insertColumns="0" insertRows="0" insertHyperlinks="0" deleteColumns="0" deleteRows="0" sort="0" autoFilter="0" pivotTables="0"/>
  <mergeCells count="70">
    <mergeCell ref="A1:C1"/>
    <mergeCell ref="D1:I1"/>
    <mergeCell ref="A2:A4"/>
    <mergeCell ref="A7:B7"/>
    <mergeCell ref="A19:O19"/>
    <mergeCell ref="A27:O27"/>
    <mergeCell ref="A39:O39"/>
    <mergeCell ref="A46:O46"/>
    <mergeCell ref="A58:O58"/>
    <mergeCell ref="A68:O68"/>
    <mergeCell ref="A80:O80"/>
    <mergeCell ref="A83:O83"/>
    <mergeCell ref="A86:O86"/>
    <mergeCell ref="A96:O96"/>
    <mergeCell ref="A106:O106"/>
    <mergeCell ref="A118:O118"/>
    <mergeCell ref="A128:O128"/>
    <mergeCell ref="A138:O138"/>
    <mergeCell ref="A150:O150"/>
    <mergeCell ref="A151:B151"/>
    <mergeCell ref="A155:O155"/>
    <mergeCell ref="A158:O158"/>
    <mergeCell ref="A161:O161"/>
    <mergeCell ref="A166:O166"/>
    <mergeCell ref="A169:O169"/>
    <mergeCell ref="A181:O181"/>
    <mergeCell ref="A187:O187"/>
    <mergeCell ref="A190:O190"/>
    <mergeCell ref="A193:O193"/>
    <mergeCell ref="A196:O196"/>
    <mergeCell ref="A200:O200"/>
    <mergeCell ref="A203:O203"/>
    <mergeCell ref="A206:O206"/>
    <mergeCell ref="A210:O210"/>
    <mergeCell ref="A213:O213"/>
    <mergeCell ref="A216:O216"/>
    <mergeCell ref="A225:O225"/>
    <mergeCell ref="A231:O231"/>
    <mergeCell ref="A235:O235"/>
    <mergeCell ref="A236:B236"/>
    <mergeCell ref="A248:O248"/>
    <mergeCell ref="A260:O260"/>
    <mergeCell ref="A272:O272"/>
    <mergeCell ref="A284:O284"/>
    <mergeCell ref="A292:O292"/>
    <mergeCell ref="A304:O304"/>
    <mergeCell ref="A307:O307"/>
    <mergeCell ref="A319:O319"/>
    <mergeCell ref="A322:O322"/>
    <mergeCell ref="A334:O334"/>
    <mergeCell ref="A346:O346"/>
    <mergeCell ref="A358:O358"/>
    <mergeCell ref="A370:O370"/>
    <mergeCell ref="A377:O377"/>
    <mergeCell ref="A387:O387"/>
    <mergeCell ref="A399:O399"/>
    <mergeCell ref="A411:O411"/>
    <mergeCell ref="A423:O423"/>
    <mergeCell ref="A428:O428"/>
    <mergeCell ref="A440:O440"/>
    <mergeCell ref="A452:O452"/>
    <mergeCell ref="A464:O464"/>
    <mergeCell ref="A470:O470"/>
    <mergeCell ref="A482:O482"/>
    <mergeCell ref="A494:O494"/>
    <mergeCell ref="A506:O506"/>
    <mergeCell ref="A518:O518"/>
    <mergeCell ref="A526:O526"/>
    <mergeCell ref="A529:O529"/>
    <mergeCell ref="A541:O541"/>
  </mergeCells>
  <hyperlinks>
    <hyperlink ref="B2" location="'Table of Contents'!A1" display="TABLE OF CONTENTS" xr:uid="{00000000-0004-0000-1200-000000000000}"/>
    <hyperlink ref="B3" location="'Deployment Per Database'!A1" display="DEPLOYMENT PER DATABASE" xr:uid="{00000000-0004-0000-1200-000001000000}"/>
    <hyperlink ref="B4" location="'Compliance Estimation'!A1" display="COMPLIANCE ESTIMATION" xr:uid="{00000000-0004-0000-1200-000002000000}"/>
    <hyperlink ref="B6" location="'Tuning Pack Tools Usage'!A7" display="DBA_SQLSET" xr:uid="{00000000-0004-0000-1200-000003000000}"/>
    <hyperlink ref="C6" location="'Tuning Pack Tools Usage'!A151" display="DBA_SQLSET_REFERENCES" xr:uid="{00000000-0004-0000-1200-000004000000}"/>
    <hyperlink ref="D6" location="'Tuning Pack Tools Usage'!A236" display="SQL_PROFILES" xr:uid="{00000000-0004-0000-1200-000005000000}"/>
  </hyperlinks>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5A6A5"/>
  </sheetPr>
  <dimension ref="A1:D71"/>
  <sheetViews>
    <sheetView showGridLines="0" workbookViewId="0">
      <selection sqref="A1:C1"/>
    </sheetView>
  </sheetViews>
  <sheetFormatPr baseColWidth="10" defaultColWidth="8.83203125" defaultRowHeight="16" x14ac:dyDescent="0.2"/>
  <cols>
    <col min="1" max="1" width="60" customWidth="1"/>
    <col min="2" max="2" width="5" customWidth="1"/>
    <col min="3" max="3" width="120" style="1" customWidth="1"/>
  </cols>
  <sheetData>
    <row r="1" spans="1:4" ht="60" customHeight="1" x14ac:dyDescent="0.2">
      <c r="A1" s="136" t="s">
        <v>18</v>
      </c>
      <c r="B1" s="128"/>
      <c r="C1" s="135"/>
      <c r="D1" s="137"/>
    </row>
    <row r="2" spans="1:4" ht="35" customHeight="1" x14ac:dyDescent="0.2"/>
    <row r="3" spans="1:4" ht="35" customHeight="1" x14ac:dyDescent="0.2">
      <c r="A3" s="115" t="s">
        <v>19</v>
      </c>
      <c r="B3" s="113"/>
      <c r="C3" s="114" t="s">
        <v>20</v>
      </c>
    </row>
    <row r="4" spans="1:4" ht="5" customHeight="1" x14ac:dyDescent="0.2"/>
    <row r="5" spans="1:4" ht="17" x14ac:dyDescent="0.2">
      <c r="A5" s="11" t="s">
        <v>21</v>
      </c>
      <c r="C5" s="3" t="s">
        <v>22</v>
      </c>
    </row>
    <row r="6" spans="1:4" ht="5" customHeight="1" x14ac:dyDescent="0.2"/>
    <row r="7" spans="1:4" ht="34" x14ac:dyDescent="0.2">
      <c r="A7" s="11" t="s">
        <v>23</v>
      </c>
      <c r="C7" s="3" t="s">
        <v>24</v>
      </c>
    </row>
    <row r="8" spans="1:4" ht="5" customHeight="1" x14ac:dyDescent="0.2"/>
    <row r="10" spans="1:4" ht="35" customHeight="1" x14ac:dyDescent="0.2">
      <c r="A10" s="118" t="s">
        <v>25</v>
      </c>
      <c r="B10" s="116"/>
      <c r="C10" s="117" t="s">
        <v>26</v>
      </c>
    </row>
    <row r="11" spans="1:4" ht="5" customHeight="1" x14ac:dyDescent="0.2"/>
    <row r="12" spans="1:4" x14ac:dyDescent="0.2">
      <c r="A12" s="119" t="s">
        <v>27</v>
      </c>
      <c r="C12" s="3"/>
    </row>
    <row r="13" spans="1:4" ht="5" customHeight="1" x14ac:dyDescent="0.2"/>
    <row r="14" spans="1:4" ht="51" x14ac:dyDescent="0.2">
      <c r="A14" s="11" t="s">
        <v>28</v>
      </c>
      <c r="C14" s="3" t="s">
        <v>29</v>
      </c>
    </row>
    <row r="15" spans="1:4" ht="5" customHeight="1" x14ac:dyDescent="0.2"/>
    <row r="16" spans="1:4" ht="34" x14ac:dyDescent="0.2">
      <c r="A16" s="11" t="s">
        <v>30</v>
      </c>
      <c r="C16" s="3" t="s">
        <v>31</v>
      </c>
    </row>
    <row r="17" spans="1:3" ht="5" customHeight="1" x14ac:dyDescent="0.2"/>
    <row r="18" spans="1:3" ht="34" x14ac:dyDescent="0.2">
      <c r="A18" s="11" t="s">
        <v>32</v>
      </c>
      <c r="C18" s="3" t="s">
        <v>33</v>
      </c>
    </row>
    <row r="19" spans="1:3" ht="5" customHeight="1" x14ac:dyDescent="0.2"/>
    <row r="20" spans="1:3" x14ac:dyDescent="0.2">
      <c r="A20" s="119" t="s">
        <v>34</v>
      </c>
      <c r="C20" s="3"/>
    </row>
    <row r="21" spans="1:3" ht="5" customHeight="1" x14ac:dyDescent="0.2"/>
    <row r="22" spans="1:3" ht="51" x14ac:dyDescent="0.2">
      <c r="A22" s="11" t="s">
        <v>35</v>
      </c>
      <c r="C22" s="3" t="s">
        <v>36</v>
      </c>
    </row>
    <row r="23" spans="1:3" ht="5" customHeight="1" x14ac:dyDescent="0.2"/>
    <row r="24" spans="1:3" ht="51" x14ac:dyDescent="0.2">
      <c r="A24" s="11" t="s">
        <v>37</v>
      </c>
      <c r="C24" s="3" t="s">
        <v>38</v>
      </c>
    </row>
    <row r="25" spans="1:3" ht="5" customHeight="1" x14ac:dyDescent="0.2"/>
    <row r="26" spans="1:3" ht="136" x14ac:dyDescent="0.2">
      <c r="A26" s="11" t="s">
        <v>39</v>
      </c>
      <c r="C26" s="3" t="s">
        <v>40</v>
      </c>
    </row>
    <row r="27" spans="1:3" ht="5" customHeight="1" x14ac:dyDescent="0.2"/>
    <row r="28" spans="1:3" ht="34" x14ac:dyDescent="0.2">
      <c r="A28" s="11" t="s">
        <v>41</v>
      </c>
      <c r="C28" s="3" t="s">
        <v>42</v>
      </c>
    </row>
    <row r="29" spans="1:3" ht="5" customHeight="1" x14ac:dyDescent="0.2"/>
    <row r="30" spans="1:3" ht="51" x14ac:dyDescent="0.2">
      <c r="A30" s="11" t="s">
        <v>43</v>
      </c>
      <c r="C30" s="3" t="s">
        <v>44</v>
      </c>
    </row>
    <row r="31" spans="1:3" ht="5" customHeight="1" x14ac:dyDescent="0.2"/>
    <row r="32" spans="1:3" ht="51" x14ac:dyDescent="0.2">
      <c r="A32" s="11" t="s">
        <v>45</v>
      </c>
      <c r="C32" s="3" t="s">
        <v>46</v>
      </c>
    </row>
    <row r="33" spans="1:3" ht="5" customHeight="1" x14ac:dyDescent="0.2"/>
    <row r="34" spans="1:3" ht="51" x14ac:dyDescent="0.2">
      <c r="A34" s="11" t="s">
        <v>47</v>
      </c>
      <c r="C34" s="3" t="s">
        <v>48</v>
      </c>
    </row>
    <row r="35" spans="1:3" ht="5" customHeight="1" x14ac:dyDescent="0.2"/>
    <row r="36" spans="1:3" x14ac:dyDescent="0.2">
      <c r="A36" s="119" t="s">
        <v>49</v>
      </c>
      <c r="C36" s="3"/>
    </row>
    <row r="37" spans="1:3" ht="5" customHeight="1" x14ac:dyDescent="0.2"/>
    <row r="38" spans="1:3" ht="51" x14ac:dyDescent="0.2">
      <c r="A38" s="11" t="s">
        <v>50</v>
      </c>
      <c r="C38" s="3" t="s">
        <v>51</v>
      </c>
    </row>
    <row r="39" spans="1:3" ht="5" customHeight="1" x14ac:dyDescent="0.2"/>
    <row r="40" spans="1:3" ht="102" x14ac:dyDescent="0.2">
      <c r="A40" s="11" t="s">
        <v>52</v>
      </c>
      <c r="C40" s="3" t="s">
        <v>53</v>
      </c>
    </row>
    <row r="41" spans="1:3" ht="5" customHeight="1" x14ac:dyDescent="0.2"/>
    <row r="42" spans="1:3" ht="51" x14ac:dyDescent="0.2">
      <c r="A42" s="11" t="s">
        <v>54</v>
      </c>
      <c r="C42" s="3" t="s">
        <v>55</v>
      </c>
    </row>
    <row r="43" spans="1:3" ht="5" customHeight="1" x14ac:dyDescent="0.2"/>
    <row r="44" spans="1:3" ht="51" x14ac:dyDescent="0.2">
      <c r="A44" s="11" t="s">
        <v>56</v>
      </c>
      <c r="C44" s="3" t="s">
        <v>57</v>
      </c>
    </row>
    <row r="45" spans="1:3" ht="5" customHeight="1" x14ac:dyDescent="0.2"/>
    <row r="47" spans="1:3" ht="35" customHeight="1" x14ac:dyDescent="0.2">
      <c r="A47" s="122" t="s">
        <v>58</v>
      </c>
      <c r="B47" s="120"/>
      <c r="C47" s="121" t="s">
        <v>59</v>
      </c>
    </row>
    <row r="48" spans="1:3" ht="5" customHeight="1" x14ac:dyDescent="0.2"/>
    <row r="49" spans="1:3" ht="102" x14ac:dyDescent="0.2">
      <c r="A49" s="11" t="s">
        <v>60</v>
      </c>
      <c r="C49" s="3" t="s">
        <v>61</v>
      </c>
    </row>
    <row r="50" spans="1:3" ht="5" customHeight="1" x14ac:dyDescent="0.2"/>
    <row r="51" spans="1:3" ht="17" x14ac:dyDescent="0.2">
      <c r="A51" s="11" t="s">
        <v>62</v>
      </c>
      <c r="C51" s="3" t="s">
        <v>63</v>
      </c>
    </row>
    <row r="52" spans="1:3" ht="5" customHeight="1" x14ac:dyDescent="0.2"/>
    <row r="53" spans="1:3" ht="17" x14ac:dyDescent="0.2">
      <c r="A53" s="11" t="s">
        <v>64</v>
      </c>
      <c r="C53" s="3" t="s">
        <v>65</v>
      </c>
    </row>
    <row r="54" spans="1:3" ht="5" customHeight="1" x14ac:dyDescent="0.2"/>
    <row r="55" spans="1:3" ht="17" x14ac:dyDescent="0.2">
      <c r="A55" s="11" t="s">
        <v>66</v>
      </c>
      <c r="C55" s="3" t="s">
        <v>67</v>
      </c>
    </row>
    <row r="56" spans="1:3" ht="5" customHeight="1" x14ac:dyDescent="0.2"/>
    <row r="57" spans="1:3" ht="17" x14ac:dyDescent="0.2">
      <c r="A57" s="11" t="s">
        <v>68</v>
      </c>
      <c r="C57" s="3" t="s">
        <v>63</v>
      </c>
    </row>
    <row r="58" spans="1:3" ht="5" customHeight="1" x14ac:dyDescent="0.2"/>
    <row r="59" spans="1:3" ht="17" x14ac:dyDescent="0.2">
      <c r="A59" s="11" t="s">
        <v>69</v>
      </c>
      <c r="C59" s="3" t="s">
        <v>63</v>
      </c>
    </row>
    <row r="60" spans="1:3" ht="5" customHeight="1" x14ac:dyDescent="0.2"/>
    <row r="61" spans="1:3" ht="17" x14ac:dyDescent="0.2">
      <c r="A61" s="11" t="s">
        <v>70</v>
      </c>
      <c r="C61" s="3" t="s">
        <v>71</v>
      </c>
    </row>
    <row r="62" spans="1:3" ht="5" customHeight="1" x14ac:dyDescent="0.2"/>
    <row r="63" spans="1:3" ht="17" x14ac:dyDescent="0.2">
      <c r="A63" s="11" t="s">
        <v>72</v>
      </c>
      <c r="C63" s="3" t="s">
        <v>63</v>
      </c>
    </row>
    <row r="64" spans="1:3" ht="5" customHeight="1" x14ac:dyDescent="0.2"/>
    <row r="66" spans="1:3" ht="35" customHeight="1" x14ac:dyDescent="0.2">
      <c r="A66" s="125" t="s">
        <v>73</v>
      </c>
      <c r="B66" s="123"/>
      <c r="C66" s="124" t="s">
        <v>74</v>
      </c>
    </row>
    <row r="67" spans="1:3" ht="5" customHeight="1" x14ac:dyDescent="0.2"/>
    <row r="68" spans="1:3" ht="34" x14ac:dyDescent="0.2">
      <c r="A68" s="11" t="s">
        <v>75</v>
      </c>
      <c r="C68" s="3" t="s">
        <v>76</v>
      </c>
    </row>
    <row r="69" spans="1:3" ht="5" customHeight="1" x14ac:dyDescent="0.2"/>
    <row r="70" spans="1:3" ht="34" x14ac:dyDescent="0.2">
      <c r="A70" s="11" t="s">
        <v>77</v>
      </c>
      <c r="C70" s="3" t="s">
        <v>78</v>
      </c>
    </row>
    <row r="71" spans="1:3" ht="5" customHeight="1" x14ac:dyDescent="0.2"/>
  </sheetData>
  <sheetProtection formatCells="0" formatColumns="0" formatRows="0" insertColumns="0" insertRows="0" insertHyperlinks="0" deleteColumns="0" deleteRows="0" sort="0" autoFilter="0" pivotTables="0"/>
  <mergeCells count="2">
    <mergeCell ref="A1:C1"/>
    <mergeCell ref="D1"/>
  </mergeCells>
  <hyperlinks>
    <hyperlink ref="A5" location="'Financial Summary'!A1" display="Financial Summary" xr:uid="{00000000-0004-0000-0100-000000000000}"/>
    <hyperlink ref="A7" location="'Compliance Estimation'!A1" display="Compliance Estimation" xr:uid="{00000000-0004-0000-0100-000001000000}"/>
    <hyperlink ref="A14" location="'Options &amp; Packs summary'!A1" display="Options &amp; Packs summary" xr:uid="{00000000-0004-0000-0100-000002000000}"/>
    <hyperlink ref="A16" location="'Deployment per Database'!A1" display="Deployment per Database" xr:uid="{00000000-0004-0000-0100-000003000000}"/>
    <hyperlink ref="A18" location="'Deployment per Host'!A1" display="Deployment per Host" xr:uid="{00000000-0004-0000-0100-000004000000}"/>
    <hyperlink ref="A22" location="'Advanced Compression'!A1" display="Advanced Compression" xr:uid="{00000000-0004-0000-0100-000005000000}"/>
    <hyperlink ref="A24" location="'Advanced Security'!A1" display="Advanced Security" xr:uid="{00000000-0004-0000-0100-000006000000}"/>
    <hyperlink ref="A26" location="'Data Guard &amp; RAC'!A1" display="Data Guard &amp; RAC" xr:uid="{00000000-0004-0000-0100-000007000000}"/>
    <hyperlink ref="A28" location="'Partitioning'!A1" display="Partitioning" xr:uid="{00000000-0004-0000-0100-000008000000}"/>
    <hyperlink ref="A30" location="'Feature Usage Statistics'!A1" display="Feature Usage Statistics" xr:uid="{00000000-0004-0000-0100-000009000000}"/>
    <hyperlink ref="A32" location="'RAC'!A1" display="RAC" xr:uid="{00000000-0004-0000-0100-00000A000000}"/>
    <hyperlink ref="A34" location="'Historical Usage'!A1" display="Historical Usage" xr:uid="{00000000-0004-0000-0100-00000B000000}"/>
    <hyperlink ref="A38" location="'Activated Management Packs'!A1" display="Activated Management Packs" xr:uid="{00000000-0004-0000-0100-00000C000000}"/>
    <hyperlink ref="A40" location="'OEM'!A1" display="OEM" xr:uid="{00000000-0004-0000-0100-00000D000000}"/>
    <hyperlink ref="A42" location="'Management Packs Usage'!A1" display="Management Packs Usage" xr:uid="{00000000-0004-0000-0100-00000E000000}"/>
    <hyperlink ref="A44" location="'Tuning Pack Tools Usage'!A1" display="Tuning Pack Tools Usage" xr:uid="{00000000-0004-0000-0100-00000F000000}"/>
    <hyperlink ref="A49" location="'Standby Details'!A1" display="Standby Details" xr:uid="{00000000-0004-0000-0100-000010000000}"/>
    <hyperlink ref="A51" location="'Baremetal Servers'!A1" display="Baremetal Servers" xr:uid="{00000000-0004-0000-0100-000011000000}"/>
    <hyperlink ref="A53" location="'VMware Structure'!A1" display="VMware Structure" xr:uid="{00000000-0004-0000-0100-000012000000}"/>
    <hyperlink ref="A55" location="'DRS and Affinity Rules'!A1" display="DRS and Affinity Rules" xr:uid="{00000000-0004-0000-0100-000013000000}"/>
    <hyperlink ref="A57" location="'Solaris Structure'!A1" display="Solaris Structure" xr:uid="{00000000-0004-0000-0100-000014000000}"/>
    <hyperlink ref="A59" location="'Oracle VM Structure'!A1" display="Oracle VM Structure" xr:uid="{00000000-0004-0000-0100-000015000000}"/>
    <hyperlink ref="A61" location="'Oracle VM Migration Log'!A1" display="Oracle VM Migration Log" xr:uid="{00000000-0004-0000-0100-000016000000}"/>
    <hyperlink ref="A63" location="'LPAR Structure'!A1" display="LPAR Structure" xr:uid="{00000000-0004-0000-0100-000017000000}"/>
    <hyperlink ref="A68" location="'Reasons Detailed Information'!A1" display="Reasons Detailed Information" xr:uid="{00000000-0004-0000-0100-000018000000}"/>
    <hyperlink ref="A70" location="'Analyzed Data Warnings'!A1" display="Analyzed Data Warnings" xr:uid="{00000000-0004-0000-0100-000019000000}"/>
  </hyperlinks>
  <pageMargins left="0.7" right="0.7" top="0.75" bottom="0.75" header="0.3" footer="0.3"/>
  <pageSetup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DA9593"/>
  </sheetPr>
  <dimension ref="A1:P60"/>
  <sheetViews>
    <sheetView showGridLines="0" workbookViewId="0">
      <pane ySplit="4" topLeftCell="A5" activePane="bottomLeft" state="frozen"/>
      <selection pane="bottomLeft" activeCell="A57" sqref="A57"/>
    </sheetView>
  </sheetViews>
  <sheetFormatPr baseColWidth="10" defaultColWidth="8.83203125" defaultRowHeight="16" x14ac:dyDescent="0.2"/>
  <cols>
    <col min="1" max="1" width="7" customWidth="1"/>
    <col min="2" max="2" width="40" customWidth="1"/>
    <col min="3" max="3" width="30" customWidth="1"/>
    <col min="4" max="4" width="20" customWidth="1"/>
    <col min="5" max="5" width="30" customWidth="1"/>
    <col min="6" max="6" width="50" style="7" customWidth="1"/>
    <col min="7" max="8" width="20" style="7" customWidth="1"/>
    <col min="9" max="9" width="25" customWidth="1"/>
    <col min="10" max="11" width="30" customWidth="1"/>
    <col min="12" max="15" width="30" style="7" customWidth="1"/>
    <col min="16" max="16" width="9.1640625" style="7"/>
  </cols>
  <sheetData>
    <row r="1" spans="1:15" ht="60" customHeight="1" x14ac:dyDescent="0.2">
      <c r="A1" s="140" t="s">
        <v>60</v>
      </c>
      <c r="B1" s="128"/>
      <c r="C1" s="128"/>
      <c r="D1" s="175" t="s">
        <v>2622</v>
      </c>
      <c r="E1" s="143"/>
      <c r="F1" s="143"/>
      <c r="G1" s="143"/>
      <c r="H1" s="143"/>
      <c r="I1" s="143"/>
      <c r="J1" s="143"/>
      <c r="K1" s="14"/>
      <c r="L1" s="14"/>
      <c r="M1" s="14"/>
      <c r="N1" s="14"/>
      <c r="O1" s="14"/>
    </row>
    <row r="2" spans="1:15" x14ac:dyDescent="0.2">
      <c r="A2" s="144"/>
      <c r="B2" s="16" t="s">
        <v>81</v>
      </c>
    </row>
    <row r="3" spans="1:15" x14ac:dyDescent="0.2">
      <c r="A3" s="144"/>
      <c r="B3" s="16" t="s">
        <v>83</v>
      </c>
    </row>
    <row r="4" spans="1:15" x14ac:dyDescent="0.2">
      <c r="A4" s="144"/>
      <c r="B4" s="16" t="s">
        <v>87</v>
      </c>
    </row>
    <row r="6" spans="1:15" ht="40" customHeight="1" x14ac:dyDescent="0.2">
      <c r="A6" s="107"/>
      <c r="B6" s="107" t="s">
        <v>693</v>
      </c>
      <c r="C6" s="107" t="s">
        <v>695</v>
      </c>
      <c r="D6" s="107" t="s">
        <v>2623</v>
      </c>
      <c r="E6" s="107" t="s">
        <v>2624</v>
      </c>
      <c r="F6" s="100" t="s">
        <v>2625</v>
      </c>
      <c r="G6" s="100" t="s">
        <v>2626</v>
      </c>
      <c r="H6" s="107" t="s">
        <v>2627</v>
      </c>
      <c r="I6" s="107" t="s">
        <v>2628</v>
      </c>
      <c r="J6" s="107" t="s">
        <v>2629</v>
      </c>
      <c r="K6" s="107" t="s">
        <v>2630</v>
      </c>
      <c r="L6" s="107" t="s">
        <v>2631</v>
      </c>
      <c r="M6" s="107" t="s">
        <v>2632</v>
      </c>
      <c r="N6" s="107" t="s">
        <v>2633</v>
      </c>
      <c r="O6" s="107" t="s">
        <v>2634</v>
      </c>
    </row>
    <row r="7" spans="1:15" x14ac:dyDescent="0.2">
      <c r="B7" t="s">
        <v>899</v>
      </c>
      <c r="C7" t="s">
        <v>900</v>
      </c>
      <c r="D7" t="s">
        <v>912</v>
      </c>
      <c r="E7" t="s">
        <v>900</v>
      </c>
      <c r="F7" s="7" t="s">
        <v>519</v>
      </c>
      <c r="G7" s="7" t="s">
        <v>519</v>
      </c>
      <c r="H7" t="s">
        <v>716</v>
      </c>
      <c r="I7" t="s">
        <v>1685</v>
      </c>
      <c r="J7" t="s">
        <v>2635</v>
      </c>
      <c r="K7" t="s">
        <v>2636</v>
      </c>
      <c r="L7" t="s">
        <v>2637</v>
      </c>
      <c r="M7" t="s">
        <v>2638</v>
      </c>
      <c r="N7" t="s">
        <v>2639</v>
      </c>
      <c r="O7" t="s">
        <v>2640</v>
      </c>
    </row>
    <row r="8" spans="1:15" x14ac:dyDescent="0.2">
      <c r="B8" t="s">
        <v>899</v>
      </c>
      <c r="C8" t="s">
        <v>903</v>
      </c>
      <c r="D8" t="s">
        <v>912</v>
      </c>
      <c r="E8" t="s">
        <v>903</v>
      </c>
      <c r="F8" s="7" t="s">
        <v>519</v>
      </c>
      <c r="G8" s="7" t="s">
        <v>519</v>
      </c>
      <c r="H8" t="s">
        <v>1688</v>
      </c>
      <c r="I8" t="s">
        <v>1689</v>
      </c>
      <c r="J8" t="s">
        <v>2635</v>
      </c>
    </row>
    <row r="10" spans="1:15" x14ac:dyDescent="0.2">
      <c r="B10" t="s">
        <v>549</v>
      </c>
      <c r="C10" t="s">
        <v>972</v>
      </c>
      <c r="D10" t="s">
        <v>972</v>
      </c>
      <c r="E10" t="s">
        <v>972</v>
      </c>
      <c r="F10" s="7" t="s">
        <v>519</v>
      </c>
      <c r="G10" s="7" t="s">
        <v>519</v>
      </c>
      <c r="H10" t="s">
        <v>716</v>
      </c>
      <c r="I10" t="s">
        <v>1689</v>
      </c>
      <c r="J10" t="s">
        <v>2641</v>
      </c>
    </row>
    <row r="12" spans="1:15" x14ac:dyDescent="0.2">
      <c r="B12" t="s">
        <v>1010</v>
      </c>
      <c r="C12" t="s">
        <v>1011</v>
      </c>
      <c r="D12" t="s">
        <v>1011</v>
      </c>
      <c r="E12" t="s">
        <v>1011</v>
      </c>
      <c r="F12" s="7" t="s">
        <v>519</v>
      </c>
      <c r="G12" s="7" t="s">
        <v>519</v>
      </c>
      <c r="H12" t="s">
        <v>716</v>
      </c>
      <c r="I12" t="s">
        <v>1689</v>
      </c>
      <c r="J12" t="s">
        <v>2642</v>
      </c>
    </row>
    <row r="14" spans="1:15" x14ac:dyDescent="0.2">
      <c r="B14" t="s">
        <v>1451</v>
      </c>
      <c r="C14" t="s">
        <v>1452</v>
      </c>
      <c r="D14" t="s">
        <v>1452</v>
      </c>
      <c r="E14" t="s">
        <v>1691</v>
      </c>
      <c r="F14" s="7" t="s">
        <v>519</v>
      </c>
      <c r="G14" s="7" t="s">
        <v>519</v>
      </c>
      <c r="H14" t="s">
        <v>716</v>
      </c>
      <c r="I14" t="s">
        <v>1685</v>
      </c>
      <c r="J14" t="s">
        <v>2643</v>
      </c>
      <c r="K14" t="s">
        <v>2644</v>
      </c>
      <c r="L14" t="s">
        <v>2645</v>
      </c>
      <c r="M14" t="s">
        <v>2646</v>
      </c>
      <c r="N14" t="s">
        <v>2647</v>
      </c>
      <c r="O14" t="s">
        <v>2648</v>
      </c>
    </row>
    <row r="15" spans="1:15" x14ac:dyDescent="0.2">
      <c r="B15" t="s">
        <v>1455</v>
      </c>
      <c r="C15" t="s">
        <v>1452</v>
      </c>
      <c r="D15" t="s">
        <v>1452</v>
      </c>
      <c r="E15" t="s">
        <v>1692</v>
      </c>
      <c r="F15" s="7" t="s">
        <v>519</v>
      </c>
      <c r="G15" s="7" t="s">
        <v>519</v>
      </c>
      <c r="H15" t="s">
        <v>1688</v>
      </c>
      <c r="I15" t="s">
        <v>1689</v>
      </c>
      <c r="J15" t="s">
        <v>2643</v>
      </c>
    </row>
    <row r="17" spans="2:15" x14ac:dyDescent="0.2">
      <c r="B17" t="s">
        <v>766</v>
      </c>
      <c r="C17" t="s">
        <v>767</v>
      </c>
      <c r="D17" t="s">
        <v>775</v>
      </c>
      <c r="E17" t="s">
        <v>1693</v>
      </c>
      <c r="F17" s="7" t="s">
        <v>519</v>
      </c>
      <c r="G17" s="7" t="s">
        <v>519</v>
      </c>
      <c r="H17" t="s">
        <v>716</v>
      </c>
      <c r="I17" t="s">
        <v>1685</v>
      </c>
      <c r="J17" t="s">
        <v>2649</v>
      </c>
      <c r="K17" t="s">
        <v>2650</v>
      </c>
      <c r="L17" t="s">
        <v>2651</v>
      </c>
      <c r="M17" t="s">
        <v>2652</v>
      </c>
      <c r="N17" t="s">
        <v>2653</v>
      </c>
      <c r="O17" t="s">
        <v>2654</v>
      </c>
    </row>
    <row r="18" spans="2:15" x14ac:dyDescent="0.2">
      <c r="B18" t="s">
        <v>774</v>
      </c>
      <c r="C18" t="s">
        <v>775</v>
      </c>
      <c r="D18" t="s">
        <v>775</v>
      </c>
      <c r="E18" t="s">
        <v>775</v>
      </c>
      <c r="F18" s="7" t="s">
        <v>519</v>
      </c>
      <c r="G18" s="7" t="s">
        <v>519</v>
      </c>
      <c r="H18" t="s">
        <v>1688</v>
      </c>
      <c r="I18" t="s">
        <v>1694</v>
      </c>
      <c r="J18" t="s">
        <v>2649</v>
      </c>
    </row>
    <row r="19" spans="2:15" x14ac:dyDescent="0.2">
      <c r="B19" t="s">
        <v>779</v>
      </c>
      <c r="C19" t="s">
        <v>780</v>
      </c>
      <c r="D19" t="s">
        <v>775</v>
      </c>
      <c r="E19" t="s">
        <v>780</v>
      </c>
      <c r="F19" s="7" t="s">
        <v>519</v>
      </c>
      <c r="G19" s="7" t="s">
        <v>519</v>
      </c>
      <c r="H19" t="s">
        <v>1688</v>
      </c>
      <c r="I19" t="s">
        <v>1689</v>
      </c>
      <c r="J19" t="s">
        <v>2649</v>
      </c>
    </row>
    <row r="21" spans="2:15" x14ac:dyDescent="0.2">
      <c r="B21" t="s">
        <v>1601</v>
      </c>
      <c r="C21" t="s">
        <v>1602</v>
      </c>
      <c r="D21" t="s">
        <v>1602</v>
      </c>
      <c r="E21" t="s">
        <v>1602</v>
      </c>
      <c r="F21" s="7" t="s">
        <v>519</v>
      </c>
      <c r="G21" s="7" t="s">
        <v>519</v>
      </c>
      <c r="H21" t="s">
        <v>716</v>
      </c>
      <c r="I21" t="s">
        <v>1685</v>
      </c>
      <c r="J21" t="s">
        <v>2655</v>
      </c>
    </row>
    <row r="23" spans="2:15" x14ac:dyDescent="0.2">
      <c r="B23" t="s">
        <v>1176</v>
      </c>
      <c r="C23" t="s">
        <v>1177</v>
      </c>
      <c r="D23" t="s">
        <v>1177</v>
      </c>
      <c r="E23" t="s">
        <v>1177</v>
      </c>
      <c r="F23" s="7" t="s">
        <v>519</v>
      </c>
      <c r="G23" s="7" t="s">
        <v>519</v>
      </c>
      <c r="H23" t="s">
        <v>716</v>
      </c>
      <c r="I23" t="s">
        <v>1689</v>
      </c>
      <c r="J23" t="s">
        <v>2656</v>
      </c>
    </row>
    <row r="25" spans="2:15" x14ac:dyDescent="0.2">
      <c r="B25" t="s">
        <v>1195</v>
      </c>
      <c r="C25" t="s">
        <v>1196</v>
      </c>
      <c r="D25" t="s">
        <v>1196</v>
      </c>
      <c r="E25" t="s">
        <v>2657</v>
      </c>
      <c r="F25" s="7" t="s">
        <v>519</v>
      </c>
      <c r="G25" s="7" t="s">
        <v>519</v>
      </c>
      <c r="H25" t="s">
        <v>716</v>
      </c>
      <c r="I25" t="s">
        <v>1685</v>
      </c>
      <c r="J25" t="s">
        <v>2658</v>
      </c>
      <c r="K25" t="s">
        <v>2659</v>
      </c>
      <c r="L25" t="s">
        <v>2660</v>
      </c>
      <c r="M25" t="s">
        <v>2661</v>
      </c>
      <c r="O25" t="s">
        <v>2662</v>
      </c>
    </row>
    <row r="27" spans="2:15" x14ac:dyDescent="0.2">
      <c r="B27" t="s">
        <v>609</v>
      </c>
      <c r="C27" t="s">
        <v>1087</v>
      </c>
      <c r="D27" t="s">
        <v>1087</v>
      </c>
      <c r="E27" t="s">
        <v>1087</v>
      </c>
      <c r="F27" s="7" t="s">
        <v>519</v>
      </c>
      <c r="G27" s="7" t="s">
        <v>519</v>
      </c>
      <c r="H27" t="s">
        <v>716</v>
      </c>
      <c r="I27" t="s">
        <v>1685</v>
      </c>
      <c r="J27" t="s">
        <v>2642</v>
      </c>
    </row>
    <row r="29" spans="2:15" x14ac:dyDescent="0.2">
      <c r="B29" t="s">
        <v>622</v>
      </c>
      <c r="C29" t="s">
        <v>1099</v>
      </c>
      <c r="D29" t="s">
        <v>1099</v>
      </c>
      <c r="E29" t="s">
        <v>1099</v>
      </c>
      <c r="F29" s="7" t="s">
        <v>519</v>
      </c>
      <c r="G29" s="7" t="s">
        <v>519</v>
      </c>
      <c r="H29" t="s">
        <v>716</v>
      </c>
      <c r="I29" t="s">
        <v>1685</v>
      </c>
      <c r="J29" t="s">
        <v>2663</v>
      </c>
      <c r="K29" t="s">
        <v>2664</v>
      </c>
      <c r="L29" t="s">
        <v>2665</v>
      </c>
      <c r="M29" t="s">
        <v>2666</v>
      </c>
      <c r="O29" t="s">
        <v>2667</v>
      </c>
    </row>
    <row r="31" spans="2:15" x14ac:dyDescent="0.2">
      <c r="B31" t="s">
        <v>629</v>
      </c>
      <c r="C31" t="s">
        <v>1110</v>
      </c>
      <c r="D31" t="s">
        <v>1110</v>
      </c>
      <c r="E31" t="s">
        <v>1110</v>
      </c>
      <c r="F31" s="7" t="s">
        <v>519</v>
      </c>
      <c r="G31" s="7" t="s">
        <v>519</v>
      </c>
      <c r="H31" t="s">
        <v>716</v>
      </c>
      <c r="I31" t="s">
        <v>1685</v>
      </c>
      <c r="J31" t="s">
        <v>2668</v>
      </c>
      <c r="K31" t="s">
        <v>2669</v>
      </c>
      <c r="L31" t="s">
        <v>2670</v>
      </c>
      <c r="M31" t="s">
        <v>2671</v>
      </c>
      <c r="O31" t="s">
        <v>2672</v>
      </c>
    </row>
    <row r="33" spans="1:16" x14ac:dyDescent="0.2">
      <c r="B33" t="s">
        <v>631</v>
      </c>
      <c r="C33" t="s">
        <v>1114</v>
      </c>
      <c r="D33" t="s">
        <v>1114</v>
      </c>
      <c r="E33" t="s">
        <v>1114</v>
      </c>
      <c r="F33" s="7" t="s">
        <v>519</v>
      </c>
      <c r="G33" s="7" t="s">
        <v>519</v>
      </c>
      <c r="H33" t="s">
        <v>716</v>
      </c>
      <c r="I33" t="s">
        <v>1685</v>
      </c>
      <c r="J33" t="s">
        <v>2673</v>
      </c>
      <c r="K33" t="s">
        <v>2674</v>
      </c>
      <c r="L33" t="s">
        <v>2675</v>
      </c>
      <c r="M33" t="s">
        <v>2675</v>
      </c>
      <c r="O33" t="s">
        <v>2676</v>
      </c>
    </row>
    <row r="35" spans="1:16" x14ac:dyDescent="0.2">
      <c r="B35" t="s">
        <v>631</v>
      </c>
      <c r="C35" t="s">
        <v>1114</v>
      </c>
      <c r="D35" t="s">
        <v>1114</v>
      </c>
      <c r="E35" t="s">
        <v>1114</v>
      </c>
      <c r="F35" s="7" t="s">
        <v>519</v>
      </c>
      <c r="G35" s="7" t="s">
        <v>519</v>
      </c>
      <c r="H35" t="s">
        <v>716</v>
      </c>
      <c r="I35" t="s">
        <v>1685</v>
      </c>
      <c r="J35" t="s">
        <v>2673</v>
      </c>
      <c r="K35" t="s">
        <v>2674</v>
      </c>
      <c r="L35" t="s">
        <v>2675</v>
      </c>
      <c r="M35" t="s">
        <v>2675</v>
      </c>
      <c r="O35" t="s">
        <v>2676</v>
      </c>
    </row>
    <row r="37" spans="1:16" x14ac:dyDescent="0.2">
      <c r="B37" t="s">
        <v>631</v>
      </c>
      <c r="C37" t="s">
        <v>1117</v>
      </c>
      <c r="D37" t="s">
        <v>1117</v>
      </c>
      <c r="E37" t="s">
        <v>2677</v>
      </c>
      <c r="F37" s="7" t="s">
        <v>519</v>
      </c>
      <c r="G37" s="7" t="s">
        <v>519</v>
      </c>
      <c r="H37" t="s">
        <v>716</v>
      </c>
      <c r="I37" t="s">
        <v>1685</v>
      </c>
      <c r="J37" t="s">
        <v>2678</v>
      </c>
      <c r="K37" t="s">
        <v>2679</v>
      </c>
      <c r="L37" t="s">
        <v>2680</v>
      </c>
      <c r="M37" t="s">
        <v>2680</v>
      </c>
      <c r="O37" t="s">
        <v>2681</v>
      </c>
    </row>
    <row r="39" spans="1:16" x14ac:dyDescent="0.2">
      <c r="B39" t="s">
        <v>631</v>
      </c>
      <c r="C39" t="s">
        <v>1117</v>
      </c>
      <c r="D39" t="s">
        <v>1117</v>
      </c>
      <c r="E39" t="s">
        <v>2677</v>
      </c>
      <c r="F39" s="7" t="s">
        <v>519</v>
      </c>
      <c r="G39" s="7" t="s">
        <v>519</v>
      </c>
      <c r="H39" t="s">
        <v>716</v>
      </c>
      <c r="I39" t="s">
        <v>1685</v>
      </c>
      <c r="J39" t="s">
        <v>2678</v>
      </c>
      <c r="K39" t="s">
        <v>2679</v>
      </c>
      <c r="L39" t="s">
        <v>2680</v>
      </c>
      <c r="M39" t="s">
        <v>2680</v>
      </c>
      <c r="O39" t="s">
        <v>2681</v>
      </c>
    </row>
    <row r="41" spans="1:16" x14ac:dyDescent="0.2">
      <c r="B41" t="s">
        <v>1148</v>
      </c>
      <c r="C41" t="s">
        <v>1149</v>
      </c>
      <c r="D41" t="s">
        <v>1149</v>
      </c>
      <c r="E41" t="s">
        <v>2682</v>
      </c>
      <c r="F41" s="7" t="s">
        <v>519</v>
      </c>
      <c r="G41" s="7" t="s">
        <v>519</v>
      </c>
      <c r="H41" t="s">
        <v>716</v>
      </c>
      <c r="I41" t="s">
        <v>1685</v>
      </c>
      <c r="J41" t="s">
        <v>2683</v>
      </c>
      <c r="K41" t="s">
        <v>2684</v>
      </c>
      <c r="L41" t="s">
        <v>2685</v>
      </c>
      <c r="M41" t="s">
        <v>2686</v>
      </c>
      <c r="O41" t="s">
        <v>2687</v>
      </c>
    </row>
    <row r="43" spans="1:16" x14ac:dyDescent="0.2">
      <c r="B43" t="s">
        <v>1357</v>
      </c>
      <c r="C43" t="s">
        <v>1358</v>
      </c>
      <c r="D43" t="s">
        <v>1358</v>
      </c>
      <c r="E43" t="s">
        <v>1358</v>
      </c>
      <c r="F43" s="7" t="s">
        <v>519</v>
      </c>
      <c r="G43" s="7" t="s">
        <v>519</v>
      </c>
      <c r="H43" t="s">
        <v>716</v>
      </c>
      <c r="I43" t="s">
        <v>1685</v>
      </c>
      <c r="J43" t="s">
        <v>2688</v>
      </c>
    </row>
    <row r="45" spans="1:16" x14ac:dyDescent="0.2">
      <c r="B45" t="s">
        <v>1249</v>
      </c>
      <c r="C45" t="s">
        <v>1250</v>
      </c>
      <c r="D45" t="s">
        <v>1250</v>
      </c>
      <c r="E45" t="s">
        <v>1250</v>
      </c>
      <c r="F45" s="7" t="s">
        <v>519</v>
      </c>
      <c r="G45" s="7" t="s">
        <v>519</v>
      </c>
      <c r="H45" t="s">
        <v>716</v>
      </c>
      <c r="I45" t="s">
        <v>1685</v>
      </c>
      <c r="J45" t="s">
        <v>2689</v>
      </c>
      <c r="K45" t="s">
        <v>2690</v>
      </c>
      <c r="L45" t="s">
        <v>2691</v>
      </c>
      <c r="M45" t="s">
        <v>2692</v>
      </c>
      <c r="O45" t="s">
        <v>2693</v>
      </c>
    </row>
    <row r="48" spans="1:16" ht="20" customHeight="1" x14ac:dyDescent="0.2">
      <c r="A48" s="176" t="s">
        <v>1843</v>
      </c>
      <c r="B48" s="128"/>
      <c r="C48" s="128"/>
      <c r="D48" s="128"/>
      <c r="E48" s="128"/>
      <c r="F48" s="138"/>
      <c r="G48" s="138"/>
      <c r="H48" s="138"/>
      <c r="I48" s="128"/>
      <c r="J48" s="128"/>
      <c r="K48" s="128"/>
      <c r="L48" s="138"/>
      <c r="M48" s="138"/>
      <c r="N48" s="138"/>
      <c r="O48" s="138"/>
      <c r="P48" s="138"/>
    </row>
    <row r="49" spans="1:16" x14ac:dyDescent="0.2">
      <c r="B49" s="103" t="s">
        <v>109</v>
      </c>
    </row>
    <row r="50" spans="1:16" ht="20" customHeight="1" x14ac:dyDescent="0.2">
      <c r="A50" s="98"/>
      <c r="B50" s="98" t="s">
        <v>693</v>
      </c>
      <c r="C50" s="98" t="s">
        <v>1676</v>
      </c>
      <c r="D50" s="98" t="s">
        <v>1844</v>
      </c>
      <c r="E50" s="98" t="s">
        <v>696</v>
      </c>
      <c r="F50" s="100" t="s">
        <v>1845</v>
      </c>
      <c r="G50" s="100" t="s">
        <v>1846</v>
      </c>
      <c r="H50" s="100" t="s">
        <v>1847</v>
      </c>
      <c r="I50" s="98" t="s">
        <v>1848</v>
      </c>
      <c r="J50" s="98" t="s">
        <v>1849</v>
      </c>
      <c r="K50" s="98" t="s">
        <v>1851</v>
      </c>
      <c r="L50" s="100" t="s">
        <v>1852</v>
      </c>
      <c r="M50" s="100" t="s">
        <v>1853</v>
      </c>
      <c r="N50" s="100" t="s">
        <v>1854</v>
      </c>
      <c r="O50" s="100" t="s">
        <v>1855</v>
      </c>
      <c r="P50" s="100" t="s">
        <v>1856</v>
      </c>
    </row>
    <row r="51" spans="1:16" x14ac:dyDescent="0.2">
      <c r="B51" t="s">
        <v>766</v>
      </c>
      <c r="C51" t="s">
        <v>775</v>
      </c>
      <c r="D51" t="s">
        <v>1904</v>
      </c>
      <c r="E51" t="s">
        <v>1905</v>
      </c>
      <c r="F51" s="7">
        <v>453</v>
      </c>
      <c r="G51" s="7">
        <v>464</v>
      </c>
      <c r="H51" s="7" t="s">
        <v>1864</v>
      </c>
      <c r="I51" t="s">
        <v>1906</v>
      </c>
      <c r="J51" t="s">
        <v>1907</v>
      </c>
      <c r="K51" t="s">
        <v>1907</v>
      </c>
      <c r="L51" s="7">
        <v>604800</v>
      </c>
      <c r="M51" s="7">
        <v>3625648342</v>
      </c>
      <c r="N51" s="7">
        <v>3625648342</v>
      </c>
      <c r="O51" s="7" t="s">
        <v>1905</v>
      </c>
    </row>
    <row r="52" spans="1:16" x14ac:dyDescent="0.2">
      <c r="B52" t="s">
        <v>774</v>
      </c>
      <c r="C52" t="s">
        <v>775</v>
      </c>
      <c r="D52" t="s">
        <v>1904</v>
      </c>
      <c r="E52" t="s">
        <v>1905</v>
      </c>
      <c r="F52" s="7">
        <v>452</v>
      </c>
      <c r="G52" s="7">
        <v>463</v>
      </c>
      <c r="H52" s="7" t="s">
        <v>1864</v>
      </c>
      <c r="I52" t="s">
        <v>1906</v>
      </c>
      <c r="J52" t="s">
        <v>1908</v>
      </c>
      <c r="K52" t="s">
        <v>1908</v>
      </c>
      <c r="L52" s="7">
        <v>604800</v>
      </c>
      <c r="M52" s="7">
        <v>3625648342</v>
      </c>
      <c r="N52" s="7">
        <v>3625648342</v>
      </c>
      <c r="O52" s="7" t="s">
        <v>1905</v>
      </c>
    </row>
    <row r="55" spans="1:16" ht="20" customHeight="1" x14ac:dyDescent="0.2">
      <c r="A55" s="176" t="s">
        <v>47</v>
      </c>
      <c r="B55" s="128"/>
      <c r="C55" s="128"/>
      <c r="D55" s="128"/>
      <c r="E55" s="128"/>
      <c r="F55" s="138"/>
      <c r="G55" s="138"/>
      <c r="H55" s="138"/>
      <c r="I55" s="128"/>
      <c r="J55" s="128"/>
      <c r="K55" s="128"/>
      <c r="L55" s="138"/>
      <c r="M55" s="138"/>
      <c r="N55" s="138"/>
      <c r="O55" s="138"/>
      <c r="P55" s="138"/>
    </row>
    <row r="56" spans="1:16" x14ac:dyDescent="0.2">
      <c r="B56" s="103" t="s">
        <v>109</v>
      </c>
    </row>
    <row r="57" spans="1:16" ht="20" customHeight="1" x14ac:dyDescent="0.2">
      <c r="A57" s="98"/>
      <c r="B57" s="98" t="s">
        <v>693</v>
      </c>
      <c r="C57" s="98" t="s">
        <v>1676</v>
      </c>
      <c r="D57" s="98" t="s">
        <v>1844</v>
      </c>
      <c r="E57" s="98" t="s">
        <v>696</v>
      </c>
      <c r="F57" s="100" t="s">
        <v>1845</v>
      </c>
      <c r="G57" s="100" t="s">
        <v>1846</v>
      </c>
      <c r="H57" s="100" t="s">
        <v>1847</v>
      </c>
      <c r="I57" s="98" t="s">
        <v>1848</v>
      </c>
      <c r="J57" s="98" t="s">
        <v>1849</v>
      </c>
      <c r="K57" s="98" t="s">
        <v>1851</v>
      </c>
      <c r="L57" s="100" t="s">
        <v>1852</v>
      </c>
      <c r="M57" s="100" t="s">
        <v>1853</v>
      </c>
      <c r="N57" s="100" t="s">
        <v>1854</v>
      </c>
      <c r="O57" s="100" t="s">
        <v>1855</v>
      </c>
      <c r="P57" s="100" t="s">
        <v>1856</v>
      </c>
    </row>
    <row r="58" spans="1:16" x14ac:dyDescent="0.2">
      <c r="B58" t="s">
        <v>538</v>
      </c>
      <c r="C58" t="s">
        <v>962</v>
      </c>
      <c r="D58" t="s">
        <v>1904</v>
      </c>
      <c r="E58" t="s">
        <v>1905</v>
      </c>
      <c r="F58" s="7">
        <v>17</v>
      </c>
      <c r="G58" s="7">
        <v>235</v>
      </c>
      <c r="H58" s="7" t="s">
        <v>1859</v>
      </c>
      <c r="I58" t="s">
        <v>1960</v>
      </c>
      <c r="J58" t="s">
        <v>1961</v>
      </c>
      <c r="K58" t="s">
        <v>1962</v>
      </c>
      <c r="L58" s="7">
        <v>604800</v>
      </c>
      <c r="M58" s="7">
        <v>1297141001</v>
      </c>
      <c r="N58" s="7">
        <v>1297141001</v>
      </c>
      <c r="O58" s="7" t="s">
        <v>1905</v>
      </c>
    </row>
    <row r="59" spans="1:16" x14ac:dyDescent="0.2">
      <c r="B59" t="s">
        <v>756</v>
      </c>
      <c r="C59" t="s">
        <v>758</v>
      </c>
      <c r="D59" t="s">
        <v>1904</v>
      </c>
      <c r="E59" t="s">
        <v>1905</v>
      </c>
      <c r="F59" s="7">
        <v>17</v>
      </c>
      <c r="G59" s="7">
        <v>235</v>
      </c>
      <c r="H59" s="7" t="s">
        <v>1859</v>
      </c>
      <c r="I59" t="s">
        <v>1960</v>
      </c>
      <c r="J59" t="s">
        <v>1961</v>
      </c>
      <c r="K59" t="s">
        <v>1962</v>
      </c>
      <c r="L59" s="7">
        <v>604800</v>
      </c>
      <c r="M59" s="7">
        <v>1297141001</v>
      </c>
      <c r="N59" s="7">
        <v>1297141001</v>
      </c>
      <c r="O59" s="7" t="s">
        <v>1905</v>
      </c>
    </row>
    <row r="60" spans="1:16" x14ac:dyDescent="0.2">
      <c r="B60" t="s">
        <v>1168</v>
      </c>
      <c r="C60" t="s">
        <v>1169</v>
      </c>
      <c r="D60" t="s">
        <v>1904</v>
      </c>
      <c r="E60" t="s">
        <v>1905</v>
      </c>
      <c r="F60" s="7">
        <v>17</v>
      </c>
      <c r="G60" s="7">
        <v>235</v>
      </c>
      <c r="H60" s="7" t="s">
        <v>1859</v>
      </c>
      <c r="I60" t="s">
        <v>1960</v>
      </c>
      <c r="J60" t="s">
        <v>1961</v>
      </c>
      <c r="K60" t="s">
        <v>1962</v>
      </c>
      <c r="L60" s="7">
        <v>604800</v>
      </c>
      <c r="M60" s="7">
        <v>1297141001</v>
      </c>
      <c r="N60" s="7">
        <v>1297141001</v>
      </c>
      <c r="O60" s="7" t="s">
        <v>1905</v>
      </c>
    </row>
  </sheetData>
  <sheetProtection formatCells="0" formatColumns="0" formatRows="0" insertColumns="0" insertRows="0" insertHyperlinks="0" deleteColumns="0" deleteRows="0" sort="0" autoFilter="0" pivotTables="0"/>
  <mergeCells count="5">
    <mergeCell ref="A1:C1"/>
    <mergeCell ref="D1:J1"/>
    <mergeCell ref="A2:A4"/>
    <mergeCell ref="A48:P48"/>
    <mergeCell ref="A55:P55"/>
  </mergeCells>
  <hyperlinks>
    <hyperlink ref="B2" location="'Table of Contents'!A1" display="TABLE OF CONTENTS" xr:uid="{00000000-0004-0000-1300-000000000000}"/>
    <hyperlink ref="B3" location="'Deployment Per Database'!A1" display="DEPLOYMENT PER DATABASE" xr:uid="{00000000-0004-0000-1300-000001000000}"/>
    <hyperlink ref="B4" location="'Compliance Estimation'!A1" display="COMPLIANCE ESTIMATION" xr:uid="{00000000-0004-0000-1300-000002000000}"/>
  </hyperlinks>
  <pageMargins left="0.7" right="0.7" top="0.75" bottom="0.75" header="0.3" footer="0.3"/>
  <pageSetup orientation="portrait"/>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DA9593"/>
  </sheetPr>
  <dimension ref="A1:M21"/>
  <sheetViews>
    <sheetView showGridLines="0" workbookViewId="0">
      <pane ySplit="6" topLeftCell="A7" activePane="bottomLeft" state="frozen"/>
      <selection pane="bottomLeft" activeCell="I1" sqref="I1"/>
    </sheetView>
  </sheetViews>
  <sheetFormatPr baseColWidth="10" defaultColWidth="8.83203125" defaultRowHeight="16" x14ac:dyDescent="0.2"/>
  <cols>
    <col min="1" max="1" width="7" customWidth="1"/>
    <col min="2" max="3" width="30" customWidth="1"/>
    <col min="4" max="5" width="20" style="7" customWidth="1"/>
    <col min="6" max="8" width="40" customWidth="1"/>
    <col min="9" max="11" width="25" style="7" customWidth="1"/>
    <col min="12" max="13" width="30" customWidth="1"/>
  </cols>
  <sheetData>
    <row r="1" spans="1:13" ht="60" customHeight="1" x14ac:dyDescent="0.2">
      <c r="A1" s="140" t="s">
        <v>62</v>
      </c>
      <c r="B1" s="128"/>
      <c r="C1" s="128"/>
      <c r="D1" s="141" t="s">
        <v>2694</v>
      </c>
      <c r="E1" s="143"/>
      <c r="F1" s="143"/>
      <c r="G1" s="143"/>
      <c r="H1" s="143"/>
      <c r="I1" s="14"/>
      <c r="J1" s="14"/>
      <c r="K1" s="14"/>
      <c r="L1" s="14"/>
      <c r="M1" s="14"/>
    </row>
    <row r="2" spans="1:13" x14ac:dyDescent="0.2">
      <c r="A2" s="144"/>
      <c r="B2" s="16" t="s">
        <v>81</v>
      </c>
    </row>
    <row r="3" spans="1:13" x14ac:dyDescent="0.2">
      <c r="A3" s="144"/>
      <c r="B3" s="16" t="s">
        <v>83</v>
      </c>
    </row>
    <row r="4" spans="1:13" x14ac:dyDescent="0.2">
      <c r="A4" s="144"/>
      <c r="B4" s="16" t="s">
        <v>87</v>
      </c>
    </row>
    <row r="6" spans="1:13" ht="19" x14ac:dyDescent="0.2">
      <c r="A6" s="110"/>
      <c r="B6" s="110" t="s">
        <v>2695</v>
      </c>
      <c r="C6" s="110" t="s">
        <v>2696</v>
      </c>
      <c r="D6" s="17" t="s">
        <v>129</v>
      </c>
      <c r="E6" s="17" t="s">
        <v>2697</v>
      </c>
      <c r="F6" s="110" t="s">
        <v>694</v>
      </c>
      <c r="G6" s="110" t="s">
        <v>2698</v>
      </c>
      <c r="H6" s="110" t="s">
        <v>2699</v>
      </c>
      <c r="I6" s="17" t="s">
        <v>2700</v>
      </c>
      <c r="J6" s="17" t="s">
        <v>2701</v>
      </c>
      <c r="K6" s="17" t="s">
        <v>2702</v>
      </c>
      <c r="L6" s="110" t="s">
        <v>2703</v>
      </c>
      <c r="M6" s="110" t="s">
        <v>2704</v>
      </c>
    </row>
    <row r="7" spans="1:13" x14ac:dyDescent="0.2">
      <c r="B7" t="s">
        <v>470</v>
      </c>
      <c r="C7" t="s">
        <v>470</v>
      </c>
      <c r="D7" s="7">
        <v>24</v>
      </c>
      <c r="E7" s="7">
        <v>1</v>
      </c>
      <c r="F7" t="s">
        <v>2705</v>
      </c>
      <c r="G7" t="s">
        <v>2706</v>
      </c>
      <c r="H7" t="s">
        <v>2707</v>
      </c>
      <c r="I7" s="7">
        <v>2</v>
      </c>
      <c r="J7" s="7">
        <v>48</v>
      </c>
      <c r="K7" s="7">
        <v>0.5</v>
      </c>
      <c r="L7" t="s">
        <v>2708</v>
      </c>
      <c r="M7" t="s">
        <v>2709</v>
      </c>
    </row>
    <row r="8" spans="1:13" x14ac:dyDescent="0.2">
      <c r="B8" t="s">
        <v>472</v>
      </c>
      <c r="C8" t="s">
        <v>472</v>
      </c>
      <c r="D8" s="7">
        <v>2</v>
      </c>
      <c r="E8" s="7">
        <v>3</v>
      </c>
      <c r="F8" t="s">
        <v>2710</v>
      </c>
      <c r="G8" t="s">
        <v>2711</v>
      </c>
      <c r="H8" t="s">
        <v>2712</v>
      </c>
      <c r="I8" s="7">
        <v>1</v>
      </c>
      <c r="J8" s="7">
        <v>4</v>
      </c>
      <c r="K8" s="7">
        <v>0.5</v>
      </c>
      <c r="L8" t="s">
        <v>2708</v>
      </c>
      <c r="M8" t="s">
        <v>2709</v>
      </c>
    </row>
    <row r="9" spans="1:13" x14ac:dyDescent="0.2">
      <c r="B9" t="s">
        <v>473</v>
      </c>
      <c r="C9" t="s">
        <v>473</v>
      </c>
      <c r="D9" s="7">
        <v>26</v>
      </c>
      <c r="E9" s="7">
        <v>1</v>
      </c>
      <c r="F9" t="s">
        <v>2705</v>
      </c>
      <c r="G9" t="s">
        <v>2713</v>
      </c>
      <c r="H9" t="s">
        <v>2714</v>
      </c>
      <c r="I9" s="7">
        <v>2</v>
      </c>
      <c r="J9" s="7">
        <v>52</v>
      </c>
      <c r="K9" s="7">
        <v>0.5</v>
      </c>
      <c r="L9" t="s">
        <v>2708</v>
      </c>
      <c r="M9" t="s">
        <v>2709</v>
      </c>
    </row>
    <row r="10" spans="1:13" x14ac:dyDescent="0.2">
      <c r="B10" t="s">
        <v>474</v>
      </c>
      <c r="C10" t="s">
        <v>474</v>
      </c>
      <c r="D10" s="7">
        <v>16</v>
      </c>
      <c r="E10" s="7">
        <v>1</v>
      </c>
      <c r="F10" t="s">
        <v>2715</v>
      </c>
      <c r="G10" t="s">
        <v>2716</v>
      </c>
      <c r="H10" t="s">
        <v>2717</v>
      </c>
      <c r="I10" s="7">
        <v>16</v>
      </c>
      <c r="J10" s="7">
        <v>32</v>
      </c>
      <c r="K10" s="7">
        <v>0.5</v>
      </c>
      <c r="L10" t="s">
        <v>2708</v>
      </c>
      <c r="M10" t="s">
        <v>2709</v>
      </c>
    </row>
    <row r="11" spans="1:13" x14ac:dyDescent="0.2">
      <c r="B11" t="s">
        <v>475</v>
      </c>
      <c r="C11" t="s">
        <v>475</v>
      </c>
      <c r="D11" s="7">
        <v>18</v>
      </c>
      <c r="E11" s="7">
        <v>1</v>
      </c>
      <c r="F11" t="s">
        <v>2705</v>
      </c>
      <c r="G11" t="s">
        <v>2706</v>
      </c>
      <c r="H11" t="s">
        <v>2718</v>
      </c>
      <c r="I11" s="7">
        <v>2</v>
      </c>
      <c r="J11" s="7">
        <v>36</v>
      </c>
      <c r="K11" s="7">
        <v>0.5</v>
      </c>
      <c r="L11" t="s">
        <v>2708</v>
      </c>
      <c r="M11" t="s">
        <v>2709</v>
      </c>
    </row>
    <row r="12" spans="1:13" x14ac:dyDescent="0.2">
      <c r="B12" t="s">
        <v>476</v>
      </c>
      <c r="C12" t="s">
        <v>476</v>
      </c>
      <c r="D12" s="7">
        <v>24</v>
      </c>
      <c r="E12" s="7">
        <v>7</v>
      </c>
      <c r="F12" t="s">
        <v>2705</v>
      </c>
      <c r="G12" t="s">
        <v>2706</v>
      </c>
      <c r="H12" t="s">
        <v>2707</v>
      </c>
      <c r="I12" s="7">
        <v>2</v>
      </c>
      <c r="J12" s="7">
        <v>48</v>
      </c>
      <c r="K12" s="7">
        <v>0.5</v>
      </c>
      <c r="L12" t="s">
        <v>2708</v>
      </c>
      <c r="M12" t="s">
        <v>2709</v>
      </c>
    </row>
    <row r="13" spans="1:13" x14ac:dyDescent="0.2">
      <c r="B13" t="s">
        <v>477</v>
      </c>
      <c r="C13" t="s">
        <v>477</v>
      </c>
      <c r="D13" s="7">
        <v>26</v>
      </c>
      <c r="E13" s="7">
        <v>1</v>
      </c>
      <c r="F13" t="s">
        <v>2705</v>
      </c>
      <c r="G13" t="s">
        <v>2713</v>
      </c>
      <c r="H13" t="s">
        <v>2714</v>
      </c>
      <c r="I13" s="7">
        <v>2</v>
      </c>
      <c r="J13" s="7">
        <v>52</v>
      </c>
      <c r="K13" s="7">
        <v>0.5</v>
      </c>
      <c r="L13" t="s">
        <v>2708</v>
      </c>
      <c r="M13" t="s">
        <v>2709</v>
      </c>
    </row>
    <row r="14" spans="1:13" x14ac:dyDescent="0.2">
      <c r="B14" t="s">
        <v>2719</v>
      </c>
      <c r="C14" t="s">
        <v>2719</v>
      </c>
      <c r="D14" s="7">
        <v>8</v>
      </c>
      <c r="E14" s="7">
        <v>0</v>
      </c>
      <c r="F14" t="s">
        <v>2715</v>
      </c>
      <c r="G14" t="s">
        <v>2720</v>
      </c>
      <c r="H14" t="s">
        <v>2721</v>
      </c>
      <c r="I14" s="7">
        <v>2</v>
      </c>
      <c r="J14" s="7">
        <v>8</v>
      </c>
      <c r="K14" s="7">
        <v>1</v>
      </c>
      <c r="L14" t="s">
        <v>2708</v>
      </c>
      <c r="M14" t="s">
        <v>2709</v>
      </c>
    </row>
    <row r="15" spans="1:13" x14ac:dyDescent="0.2">
      <c r="B15" t="s">
        <v>478</v>
      </c>
      <c r="C15" t="s">
        <v>478</v>
      </c>
      <c r="D15" s="7">
        <v>4</v>
      </c>
      <c r="E15" s="7">
        <v>1</v>
      </c>
      <c r="F15" t="s">
        <v>2710</v>
      </c>
      <c r="G15" t="s">
        <v>2722</v>
      </c>
      <c r="H15" t="s">
        <v>2723</v>
      </c>
      <c r="I15" s="7">
        <v>2</v>
      </c>
      <c r="J15" s="7">
        <v>8</v>
      </c>
      <c r="K15" s="7">
        <v>0.5</v>
      </c>
      <c r="L15" t="s">
        <v>2708</v>
      </c>
      <c r="M15" t="s">
        <v>2709</v>
      </c>
    </row>
    <row r="16" spans="1:13" x14ac:dyDescent="0.2">
      <c r="B16" t="s">
        <v>479</v>
      </c>
      <c r="C16" t="s">
        <v>479</v>
      </c>
      <c r="D16" s="7">
        <v>24</v>
      </c>
      <c r="E16" s="7">
        <v>1</v>
      </c>
      <c r="F16" t="s">
        <v>2705</v>
      </c>
      <c r="G16" t="s">
        <v>2706</v>
      </c>
      <c r="H16" t="s">
        <v>2707</v>
      </c>
      <c r="I16" s="7">
        <v>2</v>
      </c>
      <c r="J16" s="7">
        <v>48</v>
      </c>
      <c r="K16" s="7">
        <v>0.5</v>
      </c>
      <c r="L16" t="s">
        <v>2708</v>
      </c>
      <c r="M16" t="s">
        <v>2709</v>
      </c>
    </row>
    <row r="17" spans="2:13" x14ac:dyDescent="0.2">
      <c r="B17" t="s">
        <v>480</v>
      </c>
      <c r="C17" t="s">
        <v>480</v>
      </c>
      <c r="D17" s="7">
        <v>8</v>
      </c>
      <c r="E17" s="7">
        <v>1</v>
      </c>
      <c r="F17" t="s">
        <v>2705</v>
      </c>
      <c r="G17" t="s">
        <v>2724</v>
      </c>
      <c r="H17" t="s">
        <v>2725</v>
      </c>
      <c r="I17" s="7">
        <v>2</v>
      </c>
      <c r="J17" s="7">
        <v>16</v>
      </c>
      <c r="K17" s="7">
        <v>0.5</v>
      </c>
      <c r="L17" t="s">
        <v>2708</v>
      </c>
      <c r="M17" t="s">
        <v>2709</v>
      </c>
    </row>
    <row r="18" spans="2:13" x14ac:dyDescent="0.2">
      <c r="B18" t="s">
        <v>481</v>
      </c>
      <c r="C18" t="s">
        <v>481</v>
      </c>
      <c r="D18" s="7">
        <v>6</v>
      </c>
      <c r="E18" s="7">
        <v>1</v>
      </c>
      <c r="F18" t="s">
        <v>2726</v>
      </c>
      <c r="G18" t="s">
        <v>2727</v>
      </c>
      <c r="H18" t="s">
        <v>2728</v>
      </c>
      <c r="I18" s="7">
        <v>2</v>
      </c>
      <c r="J18" s="7">
        <v>12</v>
      </c>
      <c r="K18" s="7">
        <v>0.5</v>
      </c>
      <c r="L18" t="s">
        <v>2708</v>
      </c>
      <c r="M18" t="s">
        <v>2709</v>
      </c>
    </row>
    <row r="19" spans="2:13" x14ac:dyDescent="0.2">
      <c r="B19" t="s">
        <v>2729</v>
      </c>
      <c r="C19" t="s">
        <v>2729</v>
      </c>
      <c r="D19" s="7">
        <v>8</v>
      </c>
      <c r="E19" s="7">
        <v>0</v>
      </c>
      <c r="F19" t="s">
        <v>2705</v>
      </c>
      <c r="G19" t="s">
        <v>2730</v>
      </c>
      <c r="H19" t="s">
        <v>2731</v>
      </c>
      <c r="I19" s="7">
        <v>2</v>
      </c>
      <c r="J19" s="7">
        <v>16</v>
      </c>
      <c r="K19" s="7">
        <v>0.5</v>
      </c>
      <c r="L19" t="s">
        <v>2708</v>
      </c>
      <c r="M19" t="s">
        <v>2709</v>
      </c>
    </row>
    <row r="20" spans="2:13" x14ac:dyDescent="0.2">
      <c r="B20" t="s">
        <v>482</v>
      </c>
      <c r="C20" t="s">
        <v>482</v>
      </c>
      <c r="D20" s="7">
        <v>18</v>
      </c>
      <c r="E20" s="7">
        <v>1</v>
      </c>
      <c r="F20" t="s">
        <v>2705</v>
      </c>
      <c r="G20" t="s">
        <v>2706</v>
      </c>
      <c r="H20" t="s">
        <v>2718</v>
      </c>
      <c r="I20" s="7">
        <v>2</v>
      </c>
      <c r="J20" s="7">
        <v>36</v>
      </c>
      <c r="K20" s="7">
        <v>0.5</v>
      </c>
      <c r="L20" t="s">
        <v>2708</v>
      </c>
      <c r="M20" t="s">
        <v>2709</v>
      </c>
    </row>
    <row r="21" spans="2:13" x14ac:dyDescent="0.2">
      <c r="B21" t="s">
        <v>483</v>
      </c>
      <c r="C21" t="s">
        <v>483</v>
      </c>
      <c r="D21" s="7">
        <v>8</v>
      </c>
      <c r="E21" s="7">
        <v>4</v>
      </c>
      <c r="F21" t="s">
        <v>2705</v>
      </c>
      <c r="G21" t="s">
        <v>2730</v>
      </c>
      <c r="H21" t="s">
        <v>2731</v>
      </c>
      <c r="I21" s="7">
        <v>2</v>
      </c>
      <c r="J21" s="7">
        <v>16</v>
      </c>
      <c r="K21" s="7">
        <v>0.5</v>
      </c>
      <c r="L21" t="s">
        <v>2708</v>
      </c>
      <c r="M21" t="s">
        <v>2709</v>
      </c>
    </row>
  </sheetData>
  <sheetProtection formatCells="0" formatColumns="0" formatRows="0" insertColumns="0" insertRows="0" insertHyperlinks="0" deleteColumns="0" deleteRows="0" sort="0" autoFilter="0" pivotTables="0"/>
  <mergeCells count="3">
    <mergeCell ref="A1:C1"/>
    <mergeCell ref="D1:H1"/>
    <mergeCell ref="A2:A4"/>
  </mergeCells>
  <hyperlinks>
    <hyperlink ref="B2" location="'Table of Contents'!A1" display="TABLE OF CONTENTS" xr:uid="{00000000-0004-0000-1400-000000000000}"/>
    <hyperlink ref="B3" location="'Deployment Per Database'!A1" display="DEPLOYMENT PER DATABASE" xr:uid="{00000000-0004-0000-1400-000001000000}"/>
    <hyperlink ref="B4" location="'Compliance Estimation'!A1" display="COMPLIANCE ESTIMATION" xr:uid="{00000000-0004-0000-1400-000002000000}"/>
  </hyperlinks>
  <pageMargins left="0.7" right="0.7" top="0.75" bottom="0.75" header="0.3" footer="0.3"/>
  <pageSetup orientation="portrait"/>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DA9593"/>
  </sheetPr>
  <dimension ref="A1:N68"/>
  <sheetViews>
    <sheetView showGridLines="0" workbookViewId="0">
      <pane ySplit="6" topLeftCell="A76" activePane="bottomLeft" state="frozen"/>
      <selection pane="bottomLeft" activeCell="A6" sqref="A6"/>
    </sheetView>
  </sheetViews>
  <sheetFormatPr baseColWidth="10" defaultColWidth="8.83203125" defaultRowHeight="16" x14ac:dyDescent="0.2"/>
  <cols>
    <col min="1" max="1" width="7" customWidth="1"/>
    <col min="2" max="3" width="30" customWidth="1"/>
    <col min="4" max="4" width="30" style="7" customWidth="1"/>
    <col min="5" max="5" width="30" customWidth="1"/>
    <col min="6" max="6" width="25" style="7" customWidth="1"/>
    <col min="7" max="7" width="20" style="7" customWidth="1"/>
    <col min="8" max="8" width="30" customWidth="1"/>
    <col min="9" max="10" width="40" customWidth="1"/>
    <col min="11" max="11" width="20" style="7" customWidth="1"/>
    <col min="12" max="12" width="25" style="7" customWidth="1"/>
    <col min="13" max="14" width="20" style="7" customWidth="1"/>
  </cols>
  <sheetData>
    <row r="1" spans="1:14" ht="60" customHeight="1" x14ac:dyDescent="0.2">
      <c r="A1" s="140" t="s">
        <v>68</v>
      </c>
      <c r="B1" s="128"/>
      <c r="C1" s="128"/>
      <c r="D1" s="141" t="s">
        <v>2732</v>
      </c>
      <c r="E1" s="143"/>
      <c r="F1" s="143"/>
      <c r="G1" s="143"/>
      <c r="H1" s="143"/>
      <c r="I1" s="14"/>
      <c r="J1" s="14"/>
      <c r="K1" s="14"/>
      <c r="L1" s="14"/>
      <c r="M1" s="14"/>
      <c r="N1" s="14"/>
    </row>
    <row r="2" spans="1:14" x14ac:dyDescent="0.2">
      <c r="A2" s="144"/>
      <c r="B2" s="16" t="s">
        <v>81</v>
      </c>
    </row>
    <row r="3" spans="1:14" x14ac:dyDescent="0.2">
      <c r="A3" s="144"/>
      <c r="B3" s="16" t="s">
        <v>83</v>
      </c>
    </row>
    <row r="4" spans="1:14" x14ac:dyDescent="0.2">
      <c r="A4" s="144"/>
      <c r="B4" s="16" t="s">
        <v>87</v>
      </c>
    </row>
    <row r="6" spans="1:14" ht="20" customHeight="1" x14ac:dyDescent="0.2">
      <c r="A6" s="111"/>
      <c r="B6" s="111" t="s">
        <v>124</v>
      </c>
      <c r="C6" s="111" t="s">
        <v>125</v>
      </c>
      <c r="D6" s="18" t="s">
        <v>2697</v>
      </c>
      <c r="E6" s="111" t="s">
        <v>2733</v>
      </c>
      <c r="F6" s="18" t="s">
        <v>129</v>
      </c>
      <c r="G6" s="18" t="s">
        <v>2734</v>
      </c>
      <c r="H6" s="111" t="s">
        <v>694</v>
      </c>
      <c r="I6" s="111" t="s">
        <v>2698</v>
      </c>
      <c r="J6" s="111" t="s">
        <v>2699</v>
      </c>
      <c r="K6" s="18" t="s">
        <v>2735</v>
      </c>
      <c r="L6" s="18" t="s">
        <v>2736</v>
      </c>
      <c r="M6" s="18" t="s">
        <v>2701</v>
      </c>
      <c r="N6" s="18" t="s">
        <v>2737</v>
      </c>
    </row>
    <row r="7" spans="1:14" x14ac:dyDescent="0.2">
      <c r="B7" t="s">
        <v>507</v>
      </c>
      <c r="C7" t="s">
        <v>471</v>
      </c>
      <c r="D7" s="7">
        <v>17</v>
      </c>
      <c r="F7" s="7">
        <v>16</v>
      </c>
      <c r="H7" t="s">
        <v>2726</v>
      </c>
      <c r="I7" t="s">
        <v>2738</v>
      </c>
      <c r="J7" t="s">
        <v>2739</v>
      </c>
      <c r="K7" s="7">
        <v>0.5</v>
      </c>
      <c r="L7" s="7">
        <v>16</v>
      </c>
      <c r="M7" s="7">
        <v>32</v>
      </c>
      <c r="N7" s="7">
        <v>256</v>
      </c>
    </row>
    <row r="8" spans="1:14" x14ac:dyDescent="0.2">
      <c r="B8" t="s">
        <v>509</v>
      </c>
      <c r="C8" t="s">
        <v>510</v>
      </c>
      <c r="D8" s="7">
        <v>1</v>
      </c>
      <c r="E8" t="s">
        <v>511</v>
      </c>
      <c r="F8" s="7">
        <v>16</v>
      </c>
      <c r="G8" s="7" t="s">
        <v>2740</v>
      </c>
      <c r="H8" t="s">
        <v>2726</v>
      </c>
      <c r="I8" t="s">
        <v>2738</v>
      </c>
      <c r="J8" t="s">
        <v>2741</v>
      </c>
      <c r="K8" s="7">
        <v>0.5</v>
      </c>
      <c r="L8" s="7">
        <v>1</v>
      </c>
      <c r="M8" s="7">
        <v>1</v>
      </c>
      <c r="N8" s="7">
        <v>4</v>
      </c>
    </row>
    <row r="9" spans="1:14" x14ac:dyDescent="0.2">
      <c r="B9" t="s">
        <v>513</v>
      </c>
      <c r="C9" t="s">
        <v>510</v>
      </c>
      <c r="D9" s="7">
        <v>1</v>
      </c>
      <c r="E9" t="s">
        <v>514</v>
      </c>
      <c r="F9" s="7">
        <v>16</v>
      </c>
      <c r="G9" s="7" t="s">
        <v>2740</v>
      </c>
      <c r="H9" t="s">
        <v>2726</v>
      </c>
      <c r="I9" t="s">
        <v>2738</v>
      </c>
      <c r="J9" t="s">
        <v>2739</v>
      </c>
      <c r="K9" s="7">
        <v>0.5</v>
      </c>
      <c r="L9" s="7">
        <v>8</v>
      </c>
      <c r="M9" s="7">
        <v>8</v>
      </c>
      <c r="N9" s="7">
        <v>64</v>
      </c>
    </row>
    <row r="10" spans="1:14" x14ac:dyDescent="0.2">
      <c r="B10" t="s">
        <v>515</v>
      </c>
      <c r="C10" t="s">
        <v>510</v>
      </c>
      <c r="D10" s="7">
        <v>4</v>
      </c>
      <c r="E10" t="s">
        <v>516</v>
      </c>
      <c r="F10" s="7">
        <v>16</v>
      </c>
      <c r="G10" s="7" t="s">
        <v>2740</v>
      </c>
      <c r="H10" t="s">
        <v>2726</v>
      </c>
      <c r="I10" t="s">
        <v>2738</v>
      </c>
      <c r="J10" t="s">
        <v>2739</v>
      </c>
      <c r="K10" s="7">
        <v>0.5</v>
      </c>
      <c r="L10" s="7">
        <v>8</v>
      </c>
      <c r="M10" s="7">
        <v>8</v>
      </c>
      <c r="N10" s="7">
        <v>64</v>
      </c>
    </row>
    <row r="11" spans="1:14" x14ac:dyDescent="0.2">
      <c r="B11" t="s">
        <v>517</v>
      </c>
      <c r="C11" t="s">
        <v>510</v>
      </c>
      <c r="D11" s="7">
        <v>0</v>
      </c>
      <c r="E11" t="s">
        <v>518</v>
      </c>
      <c r="F11" s="7">
        <v>16</v>
      </c>
      <c r="G11" s="7" t="s">
        <v>2740</v>
      </c>
      <c r="M11" s="7">
        <v>2</v>
      </c>
      <c r="N11" s="7">
        <v>16</v>
      </c>
    </row>
    <row r="12" spans="1:14" x14ac:dyDescent="0.2">
      <c r="B12" t="s">
        <v>520</v>
      </c>
      <c r="C12" t="s">
        <v>510</v>
      </c>
      <c r="D12" s="7">
        <v>4</v>
      </c>
      <c r="E12" t="s">
        <v>521</v>
      </c>
      <c r="F12" s="7">
        <v>16</v>
      </c>
      <c r="G12" s="7" t="s">
        <v>2740</v>
      </c>
      <c r="M12" s="7">
        <v>4</v>
      </c>
      <c r="N12" s="7">
        <v>32</v>
      </c>
    </row>
    <row r="13" spans="1:14" x14ac:dyDescent="0.2">
      <c r="B13" t="s">
        <v>522</v>
      </c>
      <c r="C13" t="s">
        <v>510</v>
      </c>
      <c r="D13" s="7">
        <v>1</v>
      </c>
      <c r="E13" t="s">
        <v>523</v>
      </c>
      <c r="F13" s="7">
        <v>16</v>
      </c>
      <c r="G13" s="7" t="s">
        <v>2740</v>
      </c>
      <c r="M13" s="7">
        <v>1</v>
      </c>
      <c r="N13" s="7">
        <v>4</v>
      </c>
    </row>
    <row r="14" spans="1:14" x14ac:dyDescent="0.2">
      <c r="B14" t="s">
        <v>524</v>
      </c>
      <c r="C14" t="s">
        <v>510</v>
      </c>
      <c r="D14" s="7">
        <v>2</v>
      </c>
      <c r="E14" t="s">
        <v>525</v>
      </c>
      <c r="F14" s="7">
        <v>16</v>
      </c>
      <c r="G14" s="7" t="s">
        <v>2740</v>
      </c>
      <c r="M14" s="7">
        <v>1</v>
      </c>
      <c r="N14" s="7">
        <v>8</v>
      </c>
    </row>
    <row r="15" spans="1:14" x14ac:dyDescent="0.2">
      <c r="B15" t="s">
        <v>526</v>
      </c>
      <c r="C15" t="s">
        <v>510</v>
      </c>
      <c r="D15" s="7">
        <v>2</v>
      </c>
      <c r="E15" t="s">
        <v>527</v>
      </c>
      <c r="F15" s="7">
        <v>16</v>
      </c>
      <c r="G15" s="7" t="s">
        <v>2740</v>
      </c>
      <c r="M15" s="7">
        <v>1</v>
      </c>
      <c r="N15" s="7">
        <v>8</v>
      </c>
    </row>
    <row r="16" spans="1:14" x14ac:dyDescent="0.2">
      <c r="B16" t="s">
        <v>528</v>
      </c>
      <c r="C16" t="s">
        <v>510</v>
      </c>
      <c r="D16" s="7">
        <v>1</v>
      </c>
      <c r="E16" t="s">
        <v>529</v>
      </c>
      <c r="F16" s="7">
        <v>16</v>
      </c>
      <c r="G16" s="7" t="s">
        <v>2740</v>
      </c>
      <c r="M16" s="7">
        <v>2</v>
      </c>
      <c r="N16" s="7">
        <v>16</v>
      </c>
    </row>
    <row r="17" spans="2:14" x14ac:dyDescent="0.2">
      <c r="B17" t="s">
        <v>530</v>
      </c>
      <c r="C17" t="s">
        <v>510</v>
      </c>
      <c r="D17" s="7">
        <v>1</v>
      </c>
      <c r="E17" t="s">
        <v>531</v>
      </c>
      <c r="F17" s="7">
        <v>16</v>
      </c>
      <c r="G17" s="7" t="s">
        <v>2740</v>
      </c>
      <c r="M17" s="7">
        <v>1</v>
      </c>
      <c r="N17" s="7">
        <v>8</v>
      </c>
    </row>
    <row r="18" spans="2:14" x14ac:dyDescent="0.2">
      <c r="B18" t="s">
        <v>493</v>
      </c>
      <c r="C18" t="s">
        <v>471</v>
      </c>
      <c r="D18" s="7">
        <v>0</v>
      </c>
      <c r="F18" s="7">
        <v>0.88</v>
      </c>
      <c r="H18" t="s">
        <v>2726</v>
      </c>
      <c r="I18" t="s">
        <v>2742</v>
      </c>
      <c r="J18" t="s">
        <v>2743</v>
      </c>
      <c r="K18" s="7">
        <v>0.25</v>
      </c>
      <c r="M18" s="7">
        <v>3.5</v>
      </c>
      <c r="N18" s="7">
        <v>28</v>
      </c>
    </row>
    <row r="19" spans="2:14" x14ac:dyDescent="0.2">
      <c r="B19" t="s">
        <v>532</v>
      </c>
      <c r="C19" t="s">
        <v>510</v>
      </c>
      <c r="D19" s="7">
        <v>0</v>
      </c>
      <c r="E19" t="s">
        <v>518</v>
      </c>
      <c r="F19" s="7">
        <v>0.88</v>
      </c>
      <c r="G19" s="7" t="s">
        <v>2740</v>
      </c>
      <c r="M19" s="7">
        <v>1</v>
      </c>
      <c r="N19" s="7">
        <v>8</v>
      </c>
    </row>
    <row r="20" spans="2:14" x14ac:dyDescent="0.2">
      <c r="B20" t="s">
        <v>533</v>
      </c>
      <c r="C20" t="s">
        <v>471</v>
      </c>
      <c r="D20" s="7">
        <v>9</v>
      </c>
      <c r="F20" s="7">
        <v>16</v>
      </c>
      <c r="H20" t="s">
        <v>2726</v>
      </c>
      <c r="I20" t="s">
        <v>2738</v>
      </c>
      <c r="J20" t="s">
        <v>2739</v>
      </c>
      <c r="K20" s="7">
        <v>0.5</v>
      </c>
      <c r="L20" s="7">
        <v>16</v>
      </c>
      <c r="M20" s="7">
        <v>32</v>
      </c>
      <c r="N20" s="7">
        <v>256</v>
      </c>
    </row>
    <row r="21" spans="2:14" x14ac:dyDescent="0.2">
      <c r="B21" t="s">
        <v>534</v>
      </c>
      <c r="C21" t="s">
        <v>510</v>
      </c>
      <c r="D21" s="7">
        <v>2</v>
      </c>
      <c r="E21" t="s">
        <v>535</v>
      </c>
      <c r="F21" s="7">
        <v>16</v>
      </c>
      <c r="G21" s="7" t="s">
        <v>2740</v>
      </c>
      <c r="H21" t="s">
        <v>2726</v>
      </c>
      <c r="I21" t="s">
        <v>2738</v>
      </c>
      <c r="J21" t="s">
        <v>2739</v>
      </c>
      <c r="K21" s="7">
        <v>0.5</v>
      </c>
      <c r="L21" s="7">
        <v>8</v>
      </c>
      <c r="M21" s="7">
        <v>1</v>
      </c>
      <c r="N21" s="7">
        <v>64</v>
      </c>
    </row>
    <row r="22" spans="2:14" x14ac:dyDescent="0.2">
      <c r="B22" t="s">
        <v>537</v>
      </c>
      <c r="C22" t="s">
        <v>510</v>
      </c>
      <c r="D22" s="7">
        <v>1</v>
      </c>
      <c r="E22" t="s">
        <v>538</v>
      </c>
      <c r="F22" s="7">
        <v>16</v>
      </c>
      <c r="G22" s="7" t="s">
        <v>2740</v>
      </c>
      <c r="H22" t="s">
        <v>2726</v>
      </c>
      <c r="I22" t="s">
        <v>2738</v>
      </c>
      <c r="J22" t="s">
        <v>2739</v>
      </c>
      <c r="K22" s="7">
        <v>0.5</v>
      </c>
      <c r="L22" s="7">
        <v>8</v>
      </c>
      <c r="M22" s="7">
        <v>8</v>
      </c>
      <c r="N22" s="7">
        <v>64</v>
      </c>
    </row>
    <row r="23" spans="2:14" x14ac:dyDescent="0.2">
      <c r="B23" t="s">
        <v>539</v>
      </c>
      <c r="C23" t="s">
        <v>510</v>
      </c>
      <c r="D23" s="7">
        <v>0</v>
      </c>
      <c r="E23" t="s">
        <v>518</v>
      </c>
      <c r="F23" s="7">
        <v>16</v>
      </c>
      <c r="G23" s="7" t="s">
        <v>2740</v>
      </c>
      <c r="M23" s="7">
        <v>2</v>
      </c>
      <c r="N23" s="7">
        <v>16</v>
      </c>
    </row>
    <row r="24" spans="2:14" x14ac:dyDescent="0.2">
      <c r="B24" t="s">
        <v>540</v>
      </c>
      <c r="C24" t="s">
        <v>510</v>
      </c>
      <c r="D24" s="7">
        <v>1</v>
      </c>
      <c r="E24" t="s">
        <v>541</v>
      </c>
      <c r="F24" s="7">
        <v>16</v>
      </c>
      <c r="G24" s="7" t="s">
        <v>2740</v>
      </c>
      <c r="M24" s="7">
        <v>1</v>
      </c>
      <c r="N24" s="7">
        <v>8</v>
      </c>
    </row>
    <row r="25" spans="2:14" x14ac:dyDescent="0.2">
      <c r="B25" t="s">
        <v>542</v>
      </c>
      <c r="C25" t="s">
        <v>510</v>
      </c>
      <c r="D25" s="7">
        <v>1</v>
      </c>
      <c r="E25" t="s">
        <v>543</v>
      </c>
      <c r="F25" s="7">
        <v>16</v>
      </c>
      <c r="G25" s="7" t="s">
        <v>2740</v>
      </c>
      <c r="M25" s="7">
        <v>4</v>
      </c>
      <c r="N25" s="7">
        <v>32</v>
      </c>
    </row>
    <row r="26" spans="2:14" x14ac:dyDescent="0.2">
      <c r="B26" t="s">
        <v>544</v>
      </c>
      <c r="C26" t="s">
        <v>510</v>
      </c>
      <c r="D26" s="7">
        <v>1</v>
      </c>
      <c r="E26" t="s">
        <v>545</v>
      </c>
      <c r="F26" s="7">
        <v>16</v>
      </c>
      <c r="G26" s="7" t="s">
        <v>2740</v>
      </c>
      <c r="M26" s="7">
        <v>1</v>
      </c>
      <c r="N26" s="7">
        <v>4</v>
      </c>
    </row>
    <row r="27" spans="2:14" x14ac:dyDescent="0.2">
      <c r="B27" t="s">
        <v>546</v>
      </c>
      <c r="C27" t="s">
        <v>510</v>
      </c>
      <c r="D27" s="7">
        <v>1</v>
      </c>
      <c r="E27" t="s">
        <v>547</v>
      </c>
      <c r="F27" s="7">
        <v>16</v>
      </c>
      <c r="G27" s="7" t="s">
        <v>2740</v>
      </c>
      <c r="M27" s="7">
        <v>1</v>
      </c>
      <c r="N27" s="7">
        <v>8</v>
      </c>
    </row>
    <row r="28" spans="2:14" x14ac:dyDescent="0.2">
      <c r="B28" t="s">
        <v>548</v>
      </c>
      <c r="C28" t="s">
        <v>510</v>
      </c>
      <c r="D28" s="7">
        <v>1</v>
      </c>
      <c r="E28" t="s">
        <v>549</v>
      </c>
      <c r="F28" s="7">
        <v>16</v>
      </c>
      <c r="G28" s="7" t="s">
        <v>2740</v>
      </c>
      <c r="M28" s="7">
        <v>1</v>
      </c>
      <c r="N28" s="7">
        <v>8</v>
      </c>
    </row>
    <row r="29" spans="2:14" x14ac:dyDescent="0.2">
      <c r="B29" t="s">
        <v>550</v>
      </c>
      <c r="C29" t="s">
        <v>510</v>
      </c>
      <c r="D29" s="7">
        <v>1</v>
      </c>
      <c r="E29" t="s">
        <v>551</v>
      </c>
      <c r="F29" s="7">
        <v>16</v>
      </c>
      <c r="G29" s="7" t="s">
        <v>2740</v>
      </c>
      <c r="M29" s="7">
        <v>2</v>
      </c>
      <c r="N29" s="7">
        <v>16</v>
      </c>
    </row>
    <row r="30" spans="2:14" x14ac:dyDescent="0.2">
      <c r="B30" t="s">
        <v>552</v>
      </c>
      <c r="C30" t="s">
        <v>471</v>
      </c>
      <c r="D30" s="7">
        <v>7</v>
      </c>
      <c r="F30" s="7">
        <v>16</v>
      </c>
      <c r="H30" t="s">
        <v>2726</v>
      </c>
      <c r="I30" t="s">
        <v>2738</v>
      </c>
      <c r="J30" t="s">
        <v>2739</v>
      </c>
      <c r="K30" s="7">
        <v>0.5</v>
      </c>
      <c r="L30" s="7">
        <v>16</v>
      </c>
      <c r="M30" s="7">
        <v>32</v>
      </c>
      <c r="N30" s="7">
        <v>256</v>
      </c>
    </row>
    <row r="31" spans="2:14" x14ac:dyDescent="0.2">
      <c r="B31" t="s">
        <v>553</v>
      </c>
      <c r="C31" t="s">
        <v>510</v>
      </c>
      <c r="D31" s="7">
        <v>0</v>
      </c>
      <c r="E31" t="s">
        <v>518</v>
      </c>
      <c r="F31" s="7">
        <v>1</v>
      </c>
      <c r="G31" s="7">
        <v>2</v>
      </c>
      <c r="M31" s="7">
        <v>2</v>
      </c>
      <c r="N31" s="7">
        <v>16</v>
      </c>
    </row>
    <row r="32" spans="2:14" x14ac:dyDescent="0.2">
      <c r="B32" t="s">
        <v>554</v>
      </c>
      <c r="C32" t="s">
        <v>510</v>
      </c>
      <c r="D32" s="7">
        <v>2</v>
      </c>
      <c r="E32" t="s">
        <v>555</v>
      </c>
      <c r="F32" s="7">
        <v>6</v>
      </c>
      <c r="G32" s="7">
        <v>12</v>
      </c>
      <c r="M32" s="7">
        <v>12</v>
      </c>
      <c r="N32" s="7">
        <v>96</v>
      </c>
    </row>
    <row r="33" spans="2:14" x14ac:dyDescent="0.2">
      <c r="B33" t="s">
        <v>557</v>
      </c>
      <c r="C33" t="s">
        <v>510</v>
      </c>
      <c r="D33" s="7">
        <v>1</v>
      </c>
      <c r="E33" t="s">
        <v>558</v>
      </c>
      <c r="F33" s="7">
        <v>2</v>
      </c>
      <c r="G33" s="7">
        <v>4</v>
      </c>
      <c r="M33" s="7">
        <v>4</v>
      </c>
      <c r="N33" s="7">
        <v>32</v>
      </c>
    </row>
    <row r="34" spans="2:14" x14ac:dyDescent="0.2">
      <c r="B34" t="s">
        <v>560</v>
      </c>
      <c r="C34" t="s">
        <v>510</v>
      </c>
      <c r="D34" s="7">
        <v>1</v>
      </c>
      <c r="E34" t="s">
        <v>561</v>
      </c>
      <c r="F34" s="7">
        <v>2</v>
      </c>
      <c r="G34" s="7">
        <v>4</v>
      </c>
      <c r="M34" s="7">
        <v>4</v>
      </c>
      <c r="N34" s="7">
        <v>32</v>
      </c>
    </row>
    <row r="35" spans="2:14" x14ac:dyDescent="0.2">
      <c r="B35" t="s">
        <v>562</v>
      </c>
      <c r="C35" t="s">
        <v>510</v>
      </c>
      <c r="D35" s="7">
        <v>2</v>
      </c>
      <c r="E35" t="s">
        <v>563</v>
      </c>
      <c r="F35" s="7">
        <v>1</v>
      </c>
      <c r="G35" s="7">
        <v>2</v>
      </c>
      <c r="M35" s="7">
        <v>2</v>
      </c>
      <c r="N35" s="7">
        <v>16</v>
      </c>
    </row>
    <row r="36" spans="2:14" x14ac:dyDescent="0.2">
      <c r="B36" t="s">
        <v>565</v>
      </c>
      <c r="C36" t="s">
        <v>510</v>
      </c>
      <c r="D36" s="7">
        <v>1</v>
      </c>
      <c r="E36" t="s">
        <v>566</v>
      </c>
      <c r="F36" s="7">
        <v>2</v>
      </c>
      <c r="G36" s="7">
        <v>4</v>
      </c>
      <c r="M36" s="7">
        <v>4</v>
      </c>
      <c r="N36" s="7">
        <v>32</v>
      </c>
    </row>
    <row r="37" spans="2:14" x14ac:dyDescent="0.2">
      <c r="B37" t="s">
        <v>496</v>
      </c>
      <c r="C37" t="s">
        <v>471</v>
      </c>
      <c r="D37" s="7">
        <v>0</v>
      </c>
      <c r="F37" s="7">
        <v>4</v>
      </c>
      <c r="H37" t="s">
        <v>2726</v>
      </c>
      <c r="I37" t="s">
        <v>2742</v>
      </c>
      <c r="J37" t="s">
        <v>2743</v>
      </c>
      <c r="K37" s="7">
        <v>0.25</v>
      </c>
      <c r="M37" s="7">
        <v>16</v>
      </c>
      <c r="N37" s="7">
        <v>128</v>
      </c>
    </row>
    <row r="38" spans="2:14" x14ac:dyDescent="0.2">
      <c r="B38" t="s">
        <v>567</v>
      </c>
      <c r="C38" t="s">
        <v>510</v>
      </c>
      <c r="D38" s="7">
        <v>0</v>
      </c>
      <c r="E38" t="s">
        <v>518</v>
      </c>
      <c r="F38" s="7">
        <v>4</v>
      </c>
      <c r="G38" s="7" t="s">
        <v>2740</v>
      </c>
      <c r="M38" s="7">
        <v>1</v>
      </c>
      <c r="N38" s="7">
        <v>8</v>
      </c>
    </row>
    <row r="39" spans="2:14" x14ac:dyDescent="0.2">
      <c r="B39" t="s">
        <v>568</v>
      </c>
      <c r="C39" t="s">
        <v>510</v>
      </c>
      <c r="D39" s="7">
        <v>0</v>
      </c>
      <c r="E39" t="s">
        <v>569</v>
      </c>
      <c r="F39" s="7">
        <v>4</v>
      </c>
      <c r="G39" s="7" t="s">
        <v>2740</v>
      </c>
      <c r="M39" s="7">
        <v>6</v>
      </c>
      <c r="N39" s="7">
        <v>48</v>
      </c>
    </row>
    <row r="40" spans="2:14" x14ac:dyDescent="0.2">
      <c r="B40" t="s">
        <v>570</v>
      </c>
      <c r="C40" t="s">
        <v>510</v>
      </c>
      <c r="D40" s="7">
        <v>0</v>
      </c>
      <c r="E40" t="s">
        <v>571</v>
      </c>
      <c r="F40" s="7">
        <v>4</v>
      </c>
      <c r="G40" s="7" t="s">
        <v>2740</v>
      </c>
      <c r="M40" s="7">
        <v>7</v>
      </c>
      <c r="N40" s="7">
        <v>52</v>
      </c>
    </row>
    <row r="41" spans="2:14" x14ac:dyDescent="0.2">
      <c r="B41" t="s">
        <v>504</v>
      </c>
      <c r="C41" t="s">
        <v>471</v>
      </c>
      <c r="D41" s="7">
        <v>0</v>
      </c>
      <c r="F41" s="7">
        <v>0.88</v>
      </c>
      <c r="H41" t="s">
        <v>2726</v>
      </c>
      <c r="I41" t="s">
        <v>2742</v>
      </c>
      <c r="J41" t="s">
        <v>2743</v>
      </c>
      <c r="K41" s="7">
        <v>0.25</v>
      </c>
      <c r="M41" s="7">
        <v>3.5</v>
      </c>
      <c r="N41" s="7">
        <v>28</v>
      </c>
    </row>
    <row r="42" spans="2:14" x14ac:dyDescent="0.2">
      <c r="B42" t="s">
        <v>572</v>
      </c>
      <c r="C42" t="s">
        <v>510</v>
      </c>
      <c r="D42" s="7">
        <v>0</v>
      </c>
      <c r="E42" t="s">
        <v>518</v>
      </c>
      <c r="F42" s="7">
        <v>0.88</v>
      </c>
      <c r="G42" s="7" t="s">
        <v>2740</v>
      </c>
      <c r="M42" s="7">
        <v>1</v>
      </c>
      <c r="N42" s="7">
        <v>8</v>
      </c>
    </row>
    <row r="43" spans="2:14" x14ac:dyDescent="0.2">
      <c r="B43" t="s">
        <v>573</v>
      </c>
      <c r="C43" t="s">
        <v>471</v>
      </c>
      <c r="D43" s="7">
        <v>4</v>
      </c>
      <c r="F43" s="7">
        <v>16</v>
      </c>
      <c r="H43" t="s">
        <v>2726</v>
      </c>
      <c r="I43" t="s">
        <v>2738</v>
      </c>
      <c r="J43" t="s">
        <v>2739</v>
      </c>
      <c r="K43" s="7">
        <v>0.5</v>
      </c>
      <c r="L43" s="7">
        <v>16</v>
      </c>
      <c r="M43" s="7">
        <v>32</v>
      </c>
      <c r="N43" s="7">
        <v>256</v>
      </c>
    </row>
    <row r="44" spans="2:14" x14ac:dyDescent="0.2">
      <c r="B44" t="s">
        <v>575</v>
      </c>
      <c r="C44" t="s">
        <v>510</v>
      </c>
      <c r="D44" s="7">
        <v>0</v>
      </c>
      <c r="E44" t="s">
        <v>518</v>
      </c>
      <c r="F44" s="7">
        <v>1</v>
      </c>
      <c r="G44" s="7">
        <v>2</v>
      </c>
      <c r="M44" s="7">
        <v>2</v>
      </c>
      <c r="N44" s="7">
        <v>16</v>
      </c>
    </row>
    <row r="45" spans="2:14" x14ac:dyDescent="0.2">
      <c r="B45" t="s">
        <v>576</v>
      </c>
      <c r="C45" t="s">
        <v>510</v>
      </c>
      <c r="D45" s="7">
        <v>1</v>
      </c>
      <c r="E45" t="s">
        <v>577</v>
      </c>
      <c r="F45" s="7">
        <v>6</v>
      </c>
      <c r="G45" s="7">
        <v>12</v>
      </c>
      <c r="M45" s="7">
        <v>12</v>
      </c>
      <c r="N45" s="7">
        <v>96</v>
      </c>
    </row>
    <row r="46" spans="2:14" x14ac:dyDescent="0.2">
      <c r="B46" t="s">
        <v>578</v>
      </c>
      <c r="C46" t="s">
        <v>510</v>
      </c>
      <c r="D46" s="7">
        <v>1</v>
      </c>
      <c r="E46" t="s">
        <v>579</v>
      </c>
      <c r="F46" s="7">
        <v>2</v>
      </c>
      <c r="G46" s="7">
        <v>4</v>
      </c>
      <c r="M46" s="7">
        <v>4</v>
      </c>
      <c r="N46" s="7">
        <v>32</v>
      </c>
    </row>
    <row r="47" spans="2:14" x14ac:dyDescent="0.2">
      <c r="B47" t="s">
        <v>580</v>
      </c>
      <c r="C47" t="s">
        <v>510</v>
      </c>
      <c r="D47" s="7">
        <v>1</v>
      </c>
      <c r="E47" t="s">
        <v>581</v>
      </c>
      <c r="F47" s="7">
        <v>1</v>
      </c>
      <c r="G47" s="7">
        <v>2</v>
      </c>
      <c r="M47" s="7">
        <v>2</v>
      </c>
      <c r="N47" s="7">
        <v>16</v>
      </c>
    </row>
    <row r="48" spans="2:14" x14ac:dyDescent="0.2">
      <c r="B48" t="s">
        <v>582</v>
      </c>
      <c r="C48" t="s">
        <v>510</v>
      </c>
      <c r="D48" s="7">
        <v>1</v>
      </c>
      <c r="E48" t="s">
        <v>583</v>
      </c>
      <c r="F48" s="7">
        <v>1</v>
      </c>
      <c r="G48" s="7">
        <v>2</v>
      </c>
      <c r="M48" s="7">
        <v>2</v>
      </c>
      <c r="N48" s="7">
        <v>16</v>
      </c>
    </row>
    <row r="49" spans="2:14" x14ac:dyDescent="0.2">
      <c r="B49" t="s">
        <v>584</v>
      </c>
      <c r="C49" t="s">
        <v>471</v>
      </c>
      <c r="D49" s="7">
        <v>4</v>
      </c>
      <c r="F49" s="7">
        <v>16</v>
      </c>
      <c r="H49" t="s">
        <v>2726</v>
      </c>
      <c r="I49" t="s">
        <v>2744</v>
      </c>
      <c r="J49" t="s">
        <v>2745</v>
      </c>
      <c r="K49" s="7">
        <v>0.5</v>
      </c>
      <c r="M49" s="7">
        <v>32</v>
      </c>
      <c r="N49" s="7">
        <v>256</v>
      </c>
    </row>
    <row r="50" spans="2:14" x14ac:dyDescent="0.2">
      <c r="B50" t="s">
        <v>585</v>
      </c>
      <c r="C50" t="s">
        <v>510</v>
      </c>
      <c r="D50" s="7">
        <v>0</v>
      </c>
      <c r="E50" t="s">
        <v>518</v>
      </c>
      <c r="F50" s="7">
        <v>16</v>
      </c>
      <c r="G50" s="7" t="s">
        <v>2740</v>
      </c>
      <c r="M50" s="7">
        <v>2</v>
      </c>
      <c r="N50" s="7">
        <v>16</v>
      </c>
    </row>
    <row r="51" spans="2:14" x14ac:dyDescent="0.2">
      <c r="B51" t="s">
        <v>586</v>
      </c>
      <c r="C51" t="s">
        <v>510</v>
      </c>
      <c r="D51" s="7">
        <v>1</v>
      </c>
      <c r="E51" t="s">
        <v>493</v>
      </c>
      <c r="F51" s="7">
        <v>1</v>
      </c>
      <c r="G51" s="7">
        <v>1</v>
      </c>
      <c r="M51" s="7">
        <v>1</v>
      </c>
      <c r="N51" s="7">
        <v>8</v>
      </c>
    </row>
    <row r="52" spans="2:14" x14ac:dyDescent="0.2">
      <c r="B52" t="s">
        <v>587</v>
      </c>
      <c r="C52" t="s">
        <v>510</v>
      </c>
      <c r="D52" s="7">
        <v>2</v>
      </c>
      <c r="E52" t="s">
        <v>588</v>
      </c>
      <c r="F52" s="7">
        <v>16</v>
      </c>
      <c r="G52" s="7" t="s">
        <v>2740</v>
      </c>
      <c r="M52" s="7">
        <v>5</v>
      </c>
      <c r="N52" s="7">
        <v>40</v>
      </c>
    </row>
    <row r="53" spans="2:14" x14ac:dyDescent="0.2">
      <c r="B53" t="s">
        <v>589</v>
      </c>
      <c r="C53" t="s">
        <v>510</v>
      </c>
      <c r="D53" s="7">
        <v>1</v>
      </c>
      <c r="E53" t="s">
        <v>590</v>
      </c>
      <c r="F53" s="7">
        <v>16</v>
      </c>
      <c r="G53" s="7" t="s">
        <v>2740</v>
      </c>
      <c r="M53" s="7">
        <v>2</v>
      </c>
      <c r="N53" s="7">
        <v>16</v>
      </c>
    </row>
    <row r="54" spans="2:14" x14ac:dyDescent="0.2">
      <c r="B54" t="s">
        <v>484</v>
      </c>
      <c r="C54" t="s">
        <v>471</v>
      </c>
      <c r="D54" s="7">
        <v>6</v>
      </c>
      <c r="F54" s="7">
        <v>8</v>
      </c>
      <c r="H54" t="s">
        <v>2726</v>
      </c>
      <c r="I54" t="s">
        <v>2746</v>
      </c>
      <c r="J54" t="s">
        <v>2747</v>
      </c>
      <c r="K54" s="7">
        <v>0.5</v>
      </c>
      <c r="L54" s="7">
        <v>8</v>
      </c>
      <c r="M54" s="7">
        <v>16</v>
      </c>
      <c r="N54" s="7">
        <v>0</v>
      </c>
    </row>
    <row r="55" spans="2:14" x14ac:dyDescent="0.2">
      <c r="B55" t="s">
        <v>486</v>
      </c>
      <c r="C55" t="s">
        <v>487</v>
      </c>
      <c r="D55" s="7">
        <v>1</v>
      </c>
      <c r="E55" t="s">
        <v>488</v>
      </c>
      <c r="F55" s="7">
        <v>8</v>
      </c>
      <c r="G55" s="7">
        <v>0</v>
      </c>
      <c r="K55" s="7">
        <v>0.5</v>
      </c>
      <c r="M55" s="7">
        <v>0</v>
      </c>
      <c r="N55" s="7">
        <v>0</v>
      </c>
    </row>
    <row r="56" spans="2:14" x14ac:dyDescent="0.2">
      <c r="B56" t="s">
        <v>489</v>
      </c>
      <c r="C56" t="s">
        <v>487</v>
      </c>
      <c r="D56" s="7">
        <v>3</v>
      </c>
      <c r="E56" t="s">
        <v>490</v>
      </c>
      <c r="F56" s="7">
        <v>8</v>
      </c>
      <c r="G56" s="7">
        <v>0</v>
      </c>
      <c r="K56" s="7">
        <v>0.5</v>
      </c>
      <c r="M56" s="7">
        <v>0</v>
      </c>
      <c r="N56" s="7">
        <v>0</v>
      </c>
    </row>
    <row r="57" spans="2:14" x14ac:dyDescent="0.2">
      <c r="B57" t="s">
        <v>491</v>
      </c>
      <c r="C57" t="s">
        <v>487</v>
      </c>
      <c r="D57" s="7">
        <v>2</v>
      </c>
      <c r="E57" t="s">
        <v>492</v>
      </c>
      <c r="F57" s="7">
        <v>8</v>
      </c>
      <c r="G57" s="7">
        <v>0</v>
      </c>
      <c r="K57" s="7">
        <v>0.5</v>
      </c>
      <c r="M57" s="7">
        <v>0</v>
      </c>
      <c r="N57" s="7">
        <v>0</v>
      </c>
    </row>
    <row r="59" spans="2:14" x14ac:dyDescent="0.2">
      <c r="B59" t="s">
        <v>493</v>
      </c>
      <c r="C59" t="s">
        <v>471</v>
      </c>
      <c r="D59" s="7">
        <v>1</v>
      </c>
      <c r="F59" s="7">
        <v>1</v>
      </c>
      <c r="H59" t="s">
        <v>2726</v>
      </c>
      <c r="I59" t="s">
        <v>2742</v>
      </c>
      <c r="J59" t="s">
        <v>2743</v>
      </c>
      <c r="K59" s="7">
        <v>0.25</v>
      </c>
      <c r="M59" s="7">
        <v>3.5</v>
      </c>
      <c r="N59" s="7">
        <v>28</v>
      </c>
    </row>
    <row r="60" spans="2:14" x14ac:dyDescent="0.2">
      <c r="B60" t="s">
        <v>494</v>
      </c>
      <c r="C60" t="s">
        <v>487</v>
      </c>
      <c r="D60" s="7">
        <v>1</v>
      </c>
      <c r="E60" t="s">
        <v>495</v>
      </c>
      <c r="H60" t="s">
        <v>2726</v>
      </c>
      <c r="I60" t="s">
        <v>2742</v>
      </c>
      <c r="J60" t="s">
        <v>2743</v>
      </c>
      <c r="K60" s="7">
        <v>0.25</v>
      </c>
      <c r="L60" s="7">
        <v>1</v>
      </c>
      <c r="M60" s="7">
        <v>3.5</v>
      </c>
      <c r="N60" s="7">
        <v>28</v>
      </c>
    </row>
    <row r="62" spans="2:14" x14ac:dyDescent="0.2">
      <c r="B62" t="s">
        <v>496</v>
      </c>
      <c r="C62" t="s">
        <v>471</v>
      </c>
      <c r="D62" s="7">
        <v>1</v>
      </c>
      <c r="F62" s="7">
        <v>4</v>
      </c>
      <c r="H62" t="s">
        <v>2726</v>
      </c>
      <c r="I62" t="s">
        <v>2742</v>
      </c>
      <c r="J62" t="s">
        <v>2743</v>
      </c>
      <c r="K62" s="7">
        <v>0.25</v>
      </c>
      <c r="M62" s="7">
        <v>16</v>
      </c>
      <c r="N62" s="7">
        <v>128</v>
      </c>
    </row>
    <row r="63" spans="2:14" x14ac:dyDescent="0.2">
      <c r="B63" t="s">
        <v>497</v>
      </c>
      <c r="C63" t="s">
        <v>487</v>
      </c>
      <c r="D63" s="7">
        <v>1</v>
      </c>
      <c r="E63" t="s">
        <v>498</v>
      </c>
      <c r="H63" t="s">
        <v>2726</v>
      </c>
      <c r="I63" t="s">
        <v>2742</v>
      </c>
      <c r="J63" t="s">
        <v>2743</v>
      </c>
      <c r="K63" s="7">
        <v>0.25</v>
      </c>
      <c r="L63" s="7">
        <v>1</v>
      </c>
      <c r="M63" s="7">
        <v>16</v>
      </c>
      <c r="N63" s="7">
        <v>128</v>
      </c>
    </row>
    <row r="64" spans="2:14" x14ac:dyDescent="0.2">
      <c r="B64" t="s">
        <v>499</v>
      </c>
      <c r="C64" t="s">
        <v>487</v>
      </c>
      <c r="D64" s="7">
        <v>0</v>
      </c>
      <c r="E64" t="s">
        <v>500</v>
      </c>
      <c r="H64" t="s">
        <v>2726</v>
      </c>
      <c r="I64" t="s">
        <v>2742</v>
      </c>
      <c r="J64" t="s">
        <v>2743</v>
      </c>
      <c r="K64" s="7">
        <v>0.25</v>
      </c>
      <c r="L64" s="7">
        <v>1</v>
      </c>
      <c r="M64" s="7">
        <v>16</v>
      </c>
      <c r="N64" s="7">
        <v>128</v>
      </c>
    </row>
    <row r="65" spans="2:14" x14ac:dyDescent="0.2">
      <c r="B65" t="s">
        <v>502</v>
      </c>
      <c r="C65" t="s">
        <v>487</v>
      </c>
      <c r="D65" s="7">
        <v>0</v>
      </c>
      <c r="E65" t="s">
        <v>503</v>
      </c>
      <c r="H65" t="s">
        <v>2726</v>
      </c>
      <c r="I65" t="s">
        <v>2742</v>
      </c>
      <c r="J65" t="s">
        <v>2743</v>
      </c>
      <c r="K65" s="7">
        <v>0.25</v>
      </c>
      <c r="L65" s="7">
        <v>1</v>
      </c>
      <c r="M65" s="7">
        <v>16</v>
      </c>
      <c r="N65" s="7">
        <v>128</v>
      </c>
    </row>
    <row r="67" spans="2:14" x14ac:dyDescent="0.2">
      <c r="B67" t="s">
        <v>504</v>
      </c>
      <c r="C67" t="s">
        <v>471</v>
      </c>
      <c r="D67" s="7">
        <v>1</v>
      </c>
      <c r="F67" s="7">
        <v>1</v>
      </c>
      <c r="H67" t="s">
        <v>2726</v>
      </c>
      <c r="I67" t="s">
        <v>2742</v>
      </c>
      <c r="J67" t="s">
        <v>2743</v>
      </c>
      <c r="K67" s="7">
        <v>0.25</v>
      </c>
      <c r="M67" s="7">
        <v>3.5</v>
      </c>
      <c r="N67" s="7">
        <v>28</v>
      </c>
    </row>
    <row r="68" spans="2:14" x14ac:dyDescent="0.2">
      <c r="B68" t="s">
        <v>505</v>
      </c>
      <c r="C68" t="s">
        <v>487</v>
      </c>
      <c r="D68" s="7">
        <v>1</v>
      </c>
      <c r="E68" t="s">
        <v>506</v>
      </c>
      <c r="H68" t="s">
        <v>2726</v>
      </c>
      <c r="I68" t="s">
        <v>2742</v>
      </c>
      <c r="J68" t="s">
        <v>2743</v>
      </c>
      <c r="K68" s="7">
        <v>0.25</v>
      </c>
      <c r="L68" s="7">
        <v>1</v>
      </c>
      <c r="M68" s="7">
        <v>3.5</v>
      </c>
      <c r="N68" s="7">
        <v>28</v>
      </c>
    </row>
  </sheetData>
  <sheetProtection formatCells="0" formatColumns="0" formatRows="0" insertColumns="0" insertRows="0" insertHyperlinks="0" deleteColumns="0" deleteRows="0" sort="0" autoFilter="0" pivotTables="0"/>
  <mergeCells count="3">
    <mergeCell ref="A1:C1"/>
    <mergeCell ref="D1:H1"/>
    <mergeCell ref="A2:A4"/>
  </mergeCells>
  <hyperlinks>
    <hyperlink ref="B2" location="'Table of Contents'!A1" display="TABLE OF CONTENTS" xr:uid="{00000000-0004-0000-1500-000000000000}"/>
    <hyperlink ref="B3" location="'Deployment Per Database'!A1" display="DEPLOYMENT PER DATABASE" xr:uid="{00000000-0004-0000-1500-000001000000}"/>
    <hyperlink ref="B4" location="'Compliance Estimation'!A1" display="COMPLIANCE ESTIMATION" xr:uid="{00000000-0004-0000-1500-000002000000}"/>
  </hyperlinks>
  <pageMargins left="0.7" right="0.7" top="0.75" bottom="0.75" header="0.3" footer="0.3"/>
  <pageSetup orientation="portrait"/>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DA9593"/>
  </sheetPr>
  <dimension ref="A1:R29"/>
  <sheetViews>
    <sheetView showGridLines="0" workbookViewId="0">
      <pane ySplit="6" topLeftCell="A7" activePane="bottomLeft" state="frozen"/>
      <selection pane="bottomLeft" activeCell="Q1" sqref="Q1"/>
    </sheetView>
  </sheetViews>
  <sheetFormatPr baseColWidth="10" defaultColWidth="8.83203125" defaultRowHeight="16" x14ac:dyDescent="0.2"/>
  <cols>
    <col min="1" max="1" width="7" customWidth="1"/>
    <col min="2" max="2" width="40" customWidth="1"/>
    <col min="3" max="5" width="30" customWidth="1"/>
    <col min="6" max="11" width="20" style="7" customWidth="1"/>
    <col min="12" max="12" width="15" style="7" customWidth="1"/>
    <col min="13" max="14" width="20" style="7" customWidth="1"/>
    <col min="15" max="16" width="30" customWidth="1"/>
    <col min="17" max="17" width="30" style="7" customWidth="1"/>
    <col min="18" max="18" width="25" style="7" customWidth="1"/>
  </cols>
  <sheetData>
    <row r="1" spans="1:18" ht="60" customHeight="1" x14ac:dyDescent="0.2">
      <c r="A1" s="140" t="s">
        <v>72</v>
      </c>
      <c r="B1" s="128"/>
      <c r="C1" s="128"/>
      <c r="D1" s="141" t="s">
        <v>2748</v>
      </c>
      <c r="E1" s="143"/>
      <c r="F1" s="143"/>
      <c r="G1" s="143"/>
      <c r="H1" s="14"/>
      <c r="I1" s="14"/>
      <c r="J1" s="14"/>
      <c r="K1" s="14"/>
      <c r="L1" s="14"/>
      <c r="M1" s="14"/>
      <c r="N1" s="14"/>
      <c r="O1" s="14"/>
      <c r="P1" s="14"/>
      <c r="Q1" s="14"/>
      <c r="R1" s="14"/>
    </row>
    <row r="2" spans="1:18" x14ac:dyDescent="0.2">
      <c r="A2" s="144"/>
      <c r="B2" s="16" t="s">
        <v>81</v>
      </c>
    </row>
    <row r="3" spans="1:18" x14ac:dyDescent="0.2">
      <c r="A3" s="144"/>
      <c r="B3" s="16" t="s">
        <v>83</v>
      </c>
    </row>
    <row r="4" spans="1:18" x14ac:dyDescent="0.2">
      <c r="A4" s="144"/>
      <c r="B4" s="16" t="s">
        <v>87</v>
      </c>
    </row>
    <row r="6" spans="1:18" ht="20" customHeight="1" x14ac:dyDescent="0.2">
      <c r="A6" s="110"/>
      <c r="B6" s="110" t="s">
        <v>124</v>
      </c>
      <c r="C6" s="110" t="s">
        <v>125</v>
      </c>
      <c r="D6" s="110" t="s">
        <v>2733</v>
      </c>
      <c r="E6" s="110" t="s">
        <v>2696</v>
      </c>
      <c r="F6" s="17" t="s">
        <v>2697</v>
      </c>
      <c r="G6" s="17" t="s">
        <v>129</v>
      </c>
      <c r="H6" s="17" t="s">
        <v>2749</v>
      </c>
      <c r="I6" s="17" t="s">
        <v>2750</v>
      </c>
      <c r="J6" s="17" t="s">
        <v>2751</v>
      </c>
      <c r="K6" s="17" t="s">
        <v>2752</v>
      </c>
      <c r="L6" s="17" t="s">
        <v>2753</v>
      </c>
      <c r="M6" s="17" t="s">
        <v>2754</v>
      </c>
      <c r="N6" s="17" t="s">
        <v>2755</v>
      </c>
      <c r="O6" s="110" t="s">
        <v>694</v>
      </c>
      <c r="P6" s="110" t="s">
        <v>2698</v>
      </c>
      <c r="Q6" s="17" t="s">
        <v>2699</v>
      </c>
      <c r="R6" s="17" t="s">
        <v>2702</v>
      </c>
    </row>
    <row r="7" spans="1:18" x14ac:dyDescent="0.2">
      <c r="B7" t="s">
        <v>423</v>
      </c>
      <c r="C7" t="s">
        <v>471</v>
      </c>
      <c r="G7" s="7">
        <v>16</v>
      </c>
    </row>
    <row r="8" spans="1:18" x14ac:dyDescent="0.2">
      <c r="B8" t="s">
        <v>427</v>
      </c>
      <c r="C8" t="s">
        <v>428</v>
      </c>
      <c r="E8" t="s">
        <v>423</v>
      </c>
      <c r="G8" s="7">
        <v>16</v>
      </c>
      <c r="L8" s="7">
        <v>0</v>
      </c>
      <c r="M8" s="7">
        <v>16</v>
      </c>
    </row>
    <row r="9" spans="1:18" x14ac:dyDescent="0.2">
      <c r="B9" t="s">
        <v>430</v>
      </c>
      <c r="C9" t="s">
        <v>431</v>
      </c>
      <c r="D9" t="s">
        <v>432</v>
      </c>
      <c r="E9" t="s">
        <v>423</v>
      </c>
      <c r="F9" s="7">
        <v>1</v>
      </c>
      <c r="G9" s="7">
        <v>12</v>
      </c>
      <c r="H9" s="7">
        <v>4</v>
      </c>
      <c r="I9" s="7">
        <v>12</v>
      </c>
      <c r="J9" s="7" t="s">
        <v>2756</v>
      </c>
      <c r="K9" s="7" t="s">
        <v>2757</v>
      </c>
      <c r="L9" s="7">
        <v>0</v>
      </c>
      <c r="M9" s="7">
        <v>16</v>
      </c>
      <c r="N9" s="7">
        <v>16</v>
      </c>
      <c r="O9" t="s">
        <v>2758</v>
      </c>
      <c r="P9" t="s">
        <v>2759</v>
      </c>
      <c r="Q9" s="7" t="s">
        <v>2760</v>
      </c>
      <c r="R9" s="7">
        <v>1</v>
      </c>
    </row>
    <row r="10" spans="1:18" x14ac:dyDescent="0.2">
      <c r="B10" t="s">
        <v>434</v>
      </c>
      <c r="C10" t="s">
        <v>431</v>
      </c>
      <c r="D10" t="s">
        <v>435</v>
      </c>
      <c r="E10" t="s">
        <v>423</v>
      </c>
      <c r="F10" s="7">
        <v>1</v>
      </c>
      <c r="G10" s="7">
        <v>6</v>
      </c>
      <c r="H10" s="7">
        <v>3</v>
      </c>
      <c r="I10" s="7">
        <v>6</v>
      </c>
      <c r="J10" s="7" t="s">
        <v>2756</v>
      </c>
      <c r="K10" s="7" t="s">
        <v>2757</v>
      </c>
      <c r="L10" s="7">
        <v>0</v>
      </c>
      <c r="M10" s="7">
        <v>16</v>
      </c>
      <c r="N10" s="7">
        <v>12</v>
      </c>
      <c r="O10" t="s">
        <v>2758</v>
      </c>
      <c r="P10" t="s">
        <v>2759</v>
      </c>
      <c r="Q10" s="7" t="s">
        <v>2760</v>
      </c>
      <c r="R10" s="7">
        <v>1</v>
      </c>
    </row>
    <row r="11" spans="1:18" x14ac:dyDescent="0.2">
      <c r="B11" t="s">
        <v>437</v>
      </c>
      <c r="C11" t="s">
        <v>431</v>
      </c>
      <c r="D11" t="s">
        <v>438</v>
      </c>
      <c r="E11" t="s">
        <v>423</v>
      </c>
      <c r="F11" s="7">
        <v>1</v>
      </c>
      <c r="G11" s="7">
        <v>5</v>
      </c>
      <c r="H11" s="7">
        <v>2</v>
      </c>
      <c r="I11" s="7">
        <v>5</v>
      </c>
      <c r="J11" s="7" t="s">
        <v>2756</v>
      </c>
      <c r="K11" s="7" t="s">
        <v>2757</v>
      </c>
      <c r="L11" s="7">
        <v>0</v>
      </c>
      <c r="M11" s="7">
        <v>16</v>
      </c>
      <c r="N11" s="7">
        <v>10</v>
      </c>
      <c r="O11" t="s">
        <v>2758</v>
      </c>
      <c r="P11" t="s">
        <v>2759</v>
      </c>
      <c r="Q11" s="7" t="s">
        <v>2760</v>
      </c>
      <c r="R11" s="7">
        <v>1</v>
      </c>
    </row>
    <row r="12" spans="1:18" x14ac:dyDescent="0.2">
      <c r="B12" t="s">
        <v>440</v>
      </c>
      <c r="C12" t="s">
        <v>431</v>
      </c>
      <c r="D12" t="s">
        <v>441</v>
      </c>
      <c r="E12" t="s">
        <v>423</v>
      </c>
      <c r="F12" s="7">
        <v>1</v>
      </c>
      <c r="G12" s="7">
        <v>8</v>
      </c>
      <c r="H12" s="7">
        <v>3</v>
      </c>
      <c r="I12" s="7">
        <v>8</v>
      </c>
      <c r="J12" s="7" t="s">
        <v>2756</v>
      </c>
      <c r="K12" s="7" t="s">
        <v>2757</v>
      </c>
      <c r="L12" s="7">
        <v>0</v>
      </c>
      <c r="M12" s="7">
        <v>16</v>
      </c>
      <c r="N12" s="7">
        <v>16</v>
      </c>
      <c r="O12" t="s">
        <v>2758</v>
      </c>
      <c r="P12" t="s">
        <v>2759</v>
      </c>
      <c r="Q12" s="7" t="s">
        <v>2760</v>
      </c>
      <c r="R12" s="7">
        <v>1</v>
      </c>
    </row>
    <row r="13" spans="1:18" x14ac:dyDescent="0.2">
      <c r="B13" t="s">
        <v>443</v>
      </c>
      <c r="C13" t="s">
        <v>428</v>
      </c>
      <c r="E13" t="s">
        <v>423</v>
      </c>
      <c r="G13" s="7">
        <v>1</v>
      </c>
      <c r="L13" s="7">
        <v>1</v>
      </c>
      <c r="M13" s="7">
        <v>1</v>
      </c>
    </row>
    <row r="14" spans="1:18" x14ac:dyDescent="0.2">
      <c r="B14" t="s">
        <v>444</v>
      </c>
      <c r="C14" t="s">
        <v>431</v>
      </c>
      <c r="D14" t="s">
        <v>445</v>
      </c>
      <c r="E14" t="s">
        <v>423</v>
      </c>
      <c r="F14" s="7">
        <v>2</v>
      </c>
      <c r="G14" s="7">
        <v>1</v>
      </c>
      <c r="H14" s="7">
        <v>0.2</v>
      </c>
      <c r="I14" s="7">
        <v>1</v>
      </c>
      <c r="J14" s="7" t="s">
        <v>2756</v>
      </c>
      <c r="K14" s="7" t="s">
        <v>2757</v>
      </c>
      <c r="L14" s="7">
        <v>1</v>
      </c>
      <c r="M14" s="7">
        <v>1</v>
      </c>
      <c r="N14" s="7">
        <v>1</v>
      </c>
      <c r="O14" t="s">
        <v>2758</v>
      </c>
      <c r="P14" t="s">
        <v>2759</v>
      </c>
      <c r="Q14" s="7" t="s">
        <v>2760</v>
      </c>
      <c r="R14" s="7">
        <v>1</v>
      </c>
    </row>
    <row r="16" spans="1:18" x14ac:dyDescent="0.2">
      <c r="B16" t="s">
        <v>446</v>
      </c>
      <c r="C16" t="s">
        <v>471</v>
      </c>
      <c r="G16" s="7">
        <v>48</v>
      </c>
    </row>
    <row r="17" spans="2:18" x14ac:dyDescent="0.2">
      <c r="B17" t="s">
        <v>448</v>
      </c>
      <c r="C17" t="s">
        <v>428</v>
      </c>
      <c r="E17" t="s">
        <v>446</v>
      </c>
      <c r="G17" s="7">
        <v>48</v>
      </c>
      <c r="L17" s="7">
        <v>0</v>
      </c>
      <c r="M17" s="7">
        <v>48</v>
      </c>
    </row>
    <row r="18" spans="2:18" x14ac:dyDescent="0.2">
      <c r="B18" t="s">
        <v>450</v>
      </c>
      <c r="C18" t="s">
        <v>431</v>
      </c>
      <c r="D18" t="s">
        <v>451</v>
      </c>
      <c r="E18" t="s">
        <v>446</v>
      </c>
      <c r="F18" s="7">
        <v>1</v>
      </c>
      <c r="G18" s="7">
        <v>2</v>
      </c>
      <c r="H18" s="7">
        <v>2</v>
      </c>
      <c r="I18" s="7">
        <v>2</v>
      </c>
      <c r="J18" s="7" t="s">
        <v>2756</v>
      </c>
      <c r="K18" s="7" t="s">
        <v>2761</v>
      </c>
      <c r="L18" s="7">
        <v>0</v>
      </c>
      <c r="M18" s="7">
        <v>48</v>
      </c>
      <c r="N18" s="7">
        <v>8</v>
      </c>
      <c r="O18" t="s">
        <v>2758</v>
      </c>
      <c r="P18" t="s">
        <v>2762</v>
      </c>
      <c r="Q18" s="7" t="s">
        <v>2760</v>
      </c>
      <c r="R18" s="7">
        <v>1</v>
      </c>
    </row>
    <row r="19" spans="2:18" x14ac:dyDescent="0.2">
      <c r="B19" t="s">
        <v>452</v>
      </c>
      <c r="C19" t="s">
        <v>431</v>
      </c>
      <c r="D19" t="s">
        <v>453</v>
      </c>
      <c r="E19" t="s">
        <v>446</v>
      </c>
      <c r="F19" s="7">
        <v>1</v>
      </c>
      <c r="G19" s="7">
        <v>4</v>
      </c>
      <c r="H19" s="7">
        <v>4</v>
      </c>
      <c r="I19" s="7">
        <v>8</v>
      </c>
      <c r="J19" s="7" t="s">
        <v>2756</v>
      </c>
      <c r="K19" s="7" t="s">
        <v>2761</v>
      </c>
      <c r="L19" s="7">
        <v>0</v>
      </c>
      <c r="M19" s="7">
        <v>48</v>
      </c>
      <c r="N19" s="7">
        <v>12</v>
      </c>
      <c r="O19" t="s">
        <v>2758</v>
      </c>
      <c r="P19" t="s">
        <v>2762</v>
      </c>
      <c r="Q19" s="7" t="s">
        <v>2760</v>
      </c>
      <c r="R19" s="7">
        <v>1</v>
      </c>
    </row>
    <row r="20" spans="2:18" x14ac:dyDescent="0.2">
      <c r="B20" t="s">
        <v>454</v>
      </c>
      <c r="C20" t="s">
        <v>431</v>
      </c>
      <c r="D20" t="s">
        <v>455</v>
      </c>
      <c r="E20" t="s">
        <v>446</v>
      </c>
      <c r="F20" s="7">
        <v>1</v>
      </c>
      <c r="G20" s="7">
        <v>4</v>
      </c>
      <c r="H20" s="7">
        <v>4</v>
      </c>
      <c r="I20" s="7">
        <v>8</v>
      </c>
      <c r="J20" s="7" t="s">
        <v>2756</v>
      </c>
      <c r="K20" s="7" t="s">
        <v>2761</v>
      </c>
      <c r="L20" s="7">
        <v>0</v>
      </c>
      <c r="M20" s="7">
        <v>48</v>
      </c>
      <c r="N20" s="7">
        <v>12</v>
      </c>
      <c r="O20" t="s">
        <v>2758</v>
      </c>
      <c r="P20" t="s">
        <v>2762</v>
      </c>
      <c r="Q20" s="7" t="s">
        <v>2760</v>
      </c>
      <c r="R20" s="7">
        <v>1</v>
      </c>
    </row>
    <row r="21" spans="2:18" x14ac:dyDescent="0.2">
      <c r="B21" t="s">
        <v>456</v>
      </c>
      <c r="C21" t="s">
        <v>431</v>
      </c>
      <c r="D21" t="s">
        <v>457</v>
      </c>
      <c r="E21" t="s">
        <v>446</v>
      </c>
      <c r="F21" s="7">
        <v>1</v>
      </c>
      <c r="G21" s="7">
        <v>8</v>
      </c>
      <c r="H21" s="7">
        <v>4</v>
      </c>
      <c r="I21" s="7">
        <v>8</v>
      </c>
      <c r="J21" s="7" t="s">
        <v>2756</v>
      </c>
      <c r="K21" s="7" t="s">
        <v>2757</v>
      </c>
      <c r="L21" s="7">
        <v>0</v>
      </c>
      <c r="M21" s="7">
        <v>48</v>
      </c>
      <c r="N21" s="7">
        <v>12</v>
      </c>
      <c r="O21" t="s">
        <v>2758</v>
      </c>
      <c r="P21" t="s">
        <v>2762</v>
      </c>
      <c r="Q21" s="7" t="s">
        <v>2760</v>
      </c>
      <c r="R21" s="7">
        <v>1</v>
      </c>
    </row>
    <row r="23" spans="2:18" x14ac:dyDescent="0.2">
      <c r="B23" t="s">
        <v>458</v>
      </c>
      <c r="C23" t="s">
        <v>471</v>
      </c>
      <c r="G23" s="7">
        <v>48</v>
      </c>
    </row>
    <row r="24" spans="2:18" x14ac:dyDescent="0.2">
      <c r="B24" t="s">
        <v>459</v>
      </c>
      <c r="C24" t="s">
        <v>428</v>
      </c>
      <c r="E24" t="s">
        <v>458</v>
      </c>
      <c r="G24" s="7">
        <v>48</v>
      </c>
      <c r="L24" s="7">
        <v>0</v>
      </c>
      <c r="M24" s="7">
        <v>48</v>
      </c>
    </row>
    <row r="25" spans="2:18" x14ac:dyDescent="0.2">
      <c r="B25" t="s">
        <v>460</v>
      </c>
      <c r="C25" t="s">
        <v>431</v>
      </c>
      <c r="D25" t="s">
        <v>461</v>
      </c>
      <c r="E25" t="s">
        <v>458</v>
      </c>
      <c r="F25" s="7">
        <v>1</v>
      </c>
      <c r="G25" s="7">
        <v>8</v>
      </c>
      <c r="H25" s="7">
        <v>4</v>
      </c>
      <c r="I25" s="7">
        <v>8</v>
      </c>
      <c r="J25" s="7" t="s">
        <v>2756</v>
      </c>
      <c r="K25" s="7" t="s">
        <v>2757</v>
      </c>
      <c r="L25" s="7">
        <v>0</v>
      </c>
      <c r="M25" s="7">
        <v>48</v>
      </c>
      <c r="N25" s="7">
        <v>8</v>
      </c>
      <c r="O25" t="s">
        <v>2758</v>
      </c>
      <c r="P25" t="s">
        <v>2762</v>
      </c>
      <c r="Q25" s="7" t="s">
        <v>2760</v>
      </c>
      <c r="R25" s="7">
        <v>1</v>
      </c>
    </row>
    <row r="26" spans="2:18" x14ac:dyDescent="0.2">
      <c r="B26" t="s">
        <v>462</v>
      </c>
      <c r="C26" t="s">
        <v>431</v>
      </c>
      <c r="D26" t="s">
        <v>463</v>
      </c>
      <c r="E26" t="s">
        <v>458</v>
      </c>
      <c r="F26" s="7">
        <v>1</v>
      </c>
      <c r="G26" s="7">
        <v>3</v>
      </c>
      <c r="H26" s="7">
        <v>3</v>
      </c>
      <c r="I26" s="7">
        <v>3</v>
      </c>
      <c r="J26" s="7" t="s">
        <v>2756</v>
      </c>
      <c r="K26" s="7" t="s">
        <v>2761</v>
      </c>
      <c r="L26" s="7">
        <v>0</v>
      </c>
      <c r="M26" s="7">
        <v>48</v>
      </c>
      <c r="N26" s="7">
        <v>8</v>
      </c>
      <c r="O26" t="s">
        <v>2758</v>
      </c>
      <c r="P26" t="s">
        <v>2762</v>
      </c>
      <c r="Q26" s="7" t="s">
        <v>2760</v>
      </c>
      <c r="R26" s="7">
        <v>1</v>
      </c>
    </row>
    <row r="27" spans="2:18" x14ac:dyDescent="0.2">
      <c r="B27" t="s">
        <v>464</v>
      </c>
      <c r="C27" t="s">
        <v>431</v>
      </c>
      <c r="D27" t="s">
        <v>465</v>
      </c>
      <c r="E27" t="s">
        <v>458</v>
      </c>
      <c r="F27" s="7">
        <v>2</v>
      </c>
      <c r="G27" s="7">
        <v>4</v>
      </c>
      <c r="H27" s="7">
        <v>4</v>
      </c>
      <c r="I27" s="7">
        <v>8</v>
      </c>
      <c r="J27" s="7" t="s">
        <v>2756</v>
      </c>
      <c r="K27" s="7" t="s">
        <v>2761</v>
      </c>
      <c r="L27" s="7">
        <v>0</v>
      </c>
      <c r="M27" s="7">
        <v>48</v>
      </c>
      <c r="N27" s="7">
        <v>12</v>
      </c>
      <c r="O27" t="s">
        <v>2758</v>
      </c>
      <c r="P27" t="s">
        <v>2762</v>
      </c>
      <c r="Q27" s="7" t="s">
        <v>2760</v>
      </c>
      <c r="R27" s="7">
        <v>1</v>
      </c>
    </row>
    <row r="28" spans="2:18" x14ac:dyDescent="0.2">
      <c r="B28" t="s">
        <v>466</v>
      </c>
      <c r="C28" t="s">
        <v>431</v>
      </c>
      <c r="D28" t="s">
        <v>467</v>
      </c>
      <c r="E28" t="s">
        <v>458</v>
      </c>
      <c r="F28" s="7">
        <v>1</v>
      </c>
      <c r="G28" s="7">
        <v>4</v>
      </c>
      <c r="H28" s="7">
        <v>4</v>
      </c>
      <c r="I28" s="7">
        <v>8</v>
      </c>
      <c r="J28" s="7" t="s">
        <v>2756</v>
      </c>
      <c r="K28" s="7" t="s">
        <v>2761</v>
      </c>
      <c r="L28" s="7">
        <v>0</v>
      </c>
      <c r="M28" s="7">
        <v>48</v>
      </c>
      <c r="N28" s="7">
        <v>12</v>
      </c>
      <c r="O28" t="s">
        <v>2758</v>
      </c>
      <c r="P28" t="s">
        <v>2762</v>
      </c>
      <c r="Q28" s="7" t="s">
        <v>2760</v>
      </c>
      <c r="R28" s="7">
        <v>1</v>
      </c>
    </row>
    <row r="29" spans="2:18" x14ac:dyDescent="0.2">
      <c r="B29" t="s">
        <v>468</v>
      </c>
      <c r="C29" t="s">
        <v>431</v>
      </c>
      <c r="D29" t="s">
        <v>469</v>
      </c>
      <c r="E29" t="s">
        <v>458</v>
      </c>
      <c r="F29" s="7">
        <v>2</v>
      </c>
      <c r="G29" s="7">
        <v>8</v>
      </c>
      <c r="H29" s="7">
        <v>4</v>
      </c>
      <c r="I29" s="7">
        <v>8</v>
      </c>
      <c r="J29" s="7" t="s">
        <v>2756</v>
      </c>
      <c r="K29" s="7" t="s">
        <v>2757</v>
      </c>
      <c r="L29" s="7">
        <v>0</v>
      </c>
      <c r="M29" s="7">
        <v>48</v>
      </c>
      <c r="N29" s="7">
        <v>12</v>
      </c>
      <c r="O29" t="s">
        <v>2758</v>
      </c>
      <c r="P29" t="s">
        <v>2762</v>
      </c>
      <c r="Q29" s="7" t="s">
        <v>2760</v>
      </c>
      <c r="R29" s="7">
        <v>1</v>
      </c>
    </row>
  </sheetData>
  <sheetProtection formatCells="0" formatColumns="0" formatRows="0" insertColumns="0" insertRows="0" insertHyperlinks="0" deleteColumns="0" deleteRows="0" sort="0" autoFilter="0" pivotTables="0"/>
  <mergeCells count="3">
    <mergeCell ref="A1:C1"/>
    <mergeCell ref="D1:G1"/>
    <mergeCell ref="A2:A4"/>
  </mergeCells>
  <hyperlinks>
    <hyperlink ref="B2" location="'Table of Contents'!A1" display="TABLE OF CONTENTS" xr:uid="{00000000-0004-0000-1600-000000000000}"/>
    <hyperlink ref="B3" location="'Deployment Per Database'!A1" display="DEPLOYMENT PER DATABASE" xr:uid="{00000000-0004-0000-1600-000001000000}"/>
    <hyperlink ref="B4" location="'Compliance Estimation'!A1" display="COMPLIANCE ESTIMATION" xr:uid="{00000000-0004-0000-1600-000002000000}"/>
  </hyperlinks>
  <pageMargins left="0.7" right="0.7" top="0.75" bottom="0.75" header="0.3" footer="0.3"/>
  <pageSetup orientation="portrait"/>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DA9593"/>
  </sheetPr>
  <dimension ref="A1:Y34"/>
  <sheetViews>
    <sheetView showGridLines="0" topLeftCell="B1" workbookViewId="0">
      <pane ySplit="5" topLeftCell="A6" activePane="bottomLeft" state="frozen"/>
      <selection pane="bottomLeft" activeCell="D9" sqref="D9"/>
    </sheetView>
  </sheetViews>
  <sheetFormatPr baseColWidth="10" defaultColWidth="8.83203125" defaultRowHeight="16" x14ac:dyDescent="0.2"/>
  <cols>
    <col min="1" max="1" width="7" customWidth="1"/>
    <col min="2" max="4" width="30" customWidth="1"/>
    <col min="5" max="5" width="20" style="7" customWidth="1"/>
    <col min="6" max="6" width="25" style="7" customWidth="1"/>
    <col min="7" max="9" width="20" style="7" customWidth="1"/>
    <col min="10" max="13" width="10" style="7" customWidth="1"/>
    <col min="14" max="14" width="20" style="7" customWidth="1"/>
    <col min="15" max="16" width="30" customWidth="1"/>
    <col min="17" max="19" width="40" customWidth="1"/>
    <col min="20" max="25" width="20" style="7" customWidth="1"/>
  </cols>
  <sheetData>
    <row r="1" spans="1:25" ht="60" customHeight="1" x14ac:dyDescent="0.2">
      <c r="A1" s="140" t="s">
        <v>69</v>
      </c>
      <c r="B1" s="128"/>
      <c r="C1" s="128"/>
      <c r="D1" s="141" t="s">
        <v>2763</v>
      </c>
      <c r="E1" s="143"/>
      <c r="F1" s="143"/>
      <c r="G1" s="143"/>
      <c r="H1" s="143"/>
      <c r="I1" s="14"/>
      <c r="J1" s="14"/>
      <c r="K1" s="14"/>
      <c r="L1" s="14"/>
      <c r="M1" s="14"/>
      <c r="N1" s="14"/>
      <c r="O1" s="14"/>
      <c r="P1" s="14"/>
      <c r="Q1" s="14"/>
      <c r="R1" s="14"/>
      <c r="S1" s="14"/>
      <c r="T1" s="14"/>
      <c r="U1" s="14"/>
      <c r="V1" s="14"/>
      <c r="W1" s="14"/>
      <c r="X1" s="14"/>
      <c r="Y1" s="14"/>
    </row>
    <row r="2" spans="1:25" x14ac:dyDescent="0.2">
      <c r="A2" s="144"/>
      <c r="B2" s="16" t="s">
        <v>81</v>
      </c>
    </row>
    <row r="3" spans="1:25" x14ac:dyDescent="0.2">
      <c r="A3" s="144"/>
      <c r="B3" s="16" t="s">
        <v>83</v>
      </c>
    </row>
    <row r="4" spans="1:25" x14ac:dyDescent="0.2">
      <c r="A4" s="144"/>
      <c r="B4" s="16" t="s">
        <v>87</v>
      </c>
    </row>
    <row r="6" spans="1:25" ht="20" x14ac:dyDescent="0.2">
      <c r="A6" s="98"/>
      <c r="B6" s="98" t="s">
        <v>124</v>
      </c>
      <c r="C6" s="98" t="s">
        <v>125</v>
      </c>
      <c r="D6" s="100" t="s">
        <v>2764</v>
      </c>
      <c r="E6" s="100" t="s">
        <v>2765</v>
      </c>
      <c r="F6" s="100" t="s">
        <v>2766</v>
      </c>
    </row>
    <row r="7" spans="1:25" x14ac:dyDescent="0.2">
      <c r="B7" t="s">
        <v>591</v>
      </c>
      <c r="C7" t="s">
        <v>2767</v>
      </c>
      <c r="D7" s="7">
        <v>1</v>
      </c>
      <c r="E7" s="7">
        <v>20</v>
      </c>
      <c r="F7" s="7">
        <v>10</v>
      </c>
    </row>
    <row r="8" spans="1:25" x14ac:dyDescent="0.2">
      <c r="B8" t="s">
        <v>606</v>
      </c>
      <c r="C8" t="s">
        <v>2767</v>
      </c>
      <c r="D8" s="7">
        <v>2</v>
      </c>
      <c r="E8" s="7">
        <v>24</v>
      </c>
      <c r="F8" s="7">
        <v>12</v>
      </c>
    </row>
    <row r="9" spans="1:25" x14ac:dyDescent="0.2">
      <c r="B9" t="s">
        <v>623</v>
      </c>
      <c r="C9" t="s">
        <v>2767</v>
      </c>
      <c r="D9" s="7">
        <v>1</v>
      </c>
      <c r="E9" s="7">
        <v>20</v>
      </c>
      <c r="F9" s="7">
        <v>10</v>
      </c>
    </row>
    <row r="12" spans="1:25" ht="20" customHeight="1" x14ac:dyDescent="0.2">
      <c r="A12" s="98"/>
      <c r="B12" s="98" t="s">
        <v>124</v>
      </c>
      <c r="C12" s="98" t="s">
        <v>125</v>
      </c>
      <c r="D12" s="98" t="s">
        <v>693</v>
      </c>
      <c r="E12" s="100" t="s">
        <v>2697</v>
      </c>
      <c r="F12" s="100" t="s">
        <v>2768</v>
      </c>
      <c r="G12" s="100" t="s">
        <v>2769</v>
      </c>
      <c r="H12" s="100" t="s">
        <v>2770</v>
      </c>
      <c r="I12" s="100" t="s">
        <v>2771</v>
      </c>
      <c r="J12" s="100" t="s">
        <v>2772</v>
      </c>
      <c r="K12" s="100" t="s">
        <v>2773</v>
      </c>
      <c r="L12" s="100" t="s">
        <v>2774</v>
      </c>
      <c r="M12" s="100" t="s">
        <v>2775</v>
      </c>
      <c r="N12" s="100" t="s">
        <v>2776</v>
      </c>
      <c r="O12" s="98" t="s">
        <v>2777</v>
      </c>
      <c r="P12" s="98" t="s">
        <v>2778</v>
      </c>
      <c r="Q12" s="98" t="s">
        <v>694</v>
      </c>
      <c r="R12" s="98" t="s">
        <v>2698</v>
      </c>
      <c r="S12" s="98" t="s">
        <v>2699</v>
      </c>
      <c r="T12" s="100" t="s">
        <v>2700</v>
      </c>
      <c r="U12" s="100" t="s">
        <v>2736</v>
      </c>
      <c r="V12" s="100" t="s">
        <v>2701</v>
      </c>
      <c r="W12" s="100" t="s">
        <v>2737</v>
      </c>
      <c r="X12" s="100" t="s">
        <v>2702</v>
      </c>
      <c r="Y12" s="100" t="s">
        <v>2779</v>
      </c>
    </row>
    <row r="13" spans="1:25" x14ac:dyDescent="0.2">
      <c r="B13" t="s">
        <v>591</v>
      </c>
      <c r="C13" t="s">
        <v>2780</v>
      </c>
    </row>
    <row r="14" spans="1:25" x14ac:dyDescent="0.2">
      <c r="B14" t="s">
        <v>595</v>
      </c>
      <c r="C14" t="s">
        <v>2781</v>
      </c>
      <c r="D14" t="s">
        <v>597</v>
      </c>
      <c r="E14" s="7">
        <v>5</v>
      </c>
      <c r="G14" s="7">
        <v>0</v>
      </c>
      <c r="H14" s="7">
        <v>0</v>
      </c>
      <c r="I14" s="7">
        <v>10</v>
      </c>
      <c r="O14" t="s">
        <v>597</v>
      </c>
      <c r="Q14" t="s">
        <v>2705</v>
      </c>
      <c r="R14" t="s">
        <v>2782</v>
      </c>
      <c r="S14" t="s">
        <v>2783</v>
      </c>
      <c r="T14" s="7">
        <v>2</v>
      </c>
      <c r="U14" s="7">
        <v>10</v>
      </c>
      <c r="V14" s="7">
        <v>20</v>
      </c>
      <c r="W14" s="7">
        <v>40</v>
      </c>
      <c r="X14" s="7">
        <v>0.5</v>
      </c>
      <c r="Y14" s="7">
        <v>10</v>
      </c>
    </row>
    <row r="15" spans="1:25" x14ac:dyDescent="0.2">
      <c r="B15" t="s">
        <v>599</v>
      </c>
      <c r="C15" t="s">
        <v>2784</v>
      </c>
      <c r="D15" t="s">
        <v>601</v>
      </c>
      <c r="E15" s="7">
        <v>2</v>
      </c>
      <c r="G15" s="7">
        <v>0</v>
      </c>
      <c r="H15" s="7">
        <v>0</v>
      </c>
      <c r="I15" s="7">
        <v>1</v>
      </c>
      <c r="J15" s="7">
        <v>4</v>
      </c>
      <c r="K15" s="7">
        <v>4</v>
      </c>
      <c r="L15" s="7">
        <v>0</v>
      </c>
      <c r="M15" s="7" t="s">
        <v>2785</v>
      </c>
      <c r="N15" s="7" t="s">
        <v>2785</v>
      </c>
      <c r="O15" t="s">
        <v>601</v>
      </c>
      <c r="P15" t="s">
        <v>2786</v>
      </c>
      <c r="T15" s="7">
        <v>0</v>
      </c>
      <c r="W15" s="7">
        <v>0</v>
      </c>
      <c r="Y15" s="7">
        <v>1</v>
      </c>
    </row>
    <row r="16" spans="1:25" x14ac:dyDescent="0.2">
      <c r="B16" t="s">
        <v>602</v>
      </c>
      <c r="C16" t="s">
        <v>2784</v>
      </c>
      <c r="D16" t="s">
        <v>603</v>
      </c>
      <c r="E16" s="7">
        <v>2</v>
      </c>
      <c r="G16" s="7">
        <v>0</v>
      </c>
      <c r="H16" s="7">
        <v>0</v>
      </c>
      <c r="I16" s="7">
        <v>1</v>
      </c>
      <c r="J16" s="7">
        <v>4</v>
      </c>
      <c r="K16" s="7">
        <v>4</v>
      </c>
      <c r="L16" s="7">
        <v>0</v>
      </c>
      <c r="M16" s="7" t="s">
        <v>2787</v>
      </c>
      <c r="N16" s="7" t="s">
        <v>2787</v>
      </c>
      <c r="O16" t="s">
        <v>603</v>
      </c>
      <c r="P16" t="s">
        <v>2786</v>
      </c>
      <c r="T16" s="7">
        <v>0</v>
      </c>
      <c r="W16" s="7">
        <v>0</v>
      </c>
      <c r="Y16" s="7">
        <v>1</v>
      </c>
    </row>
    <row r="17" spans="2:25" x14ac:dyDescent="0.2">
      <c r="B17" t="s">
        <v>604</v>
      </c>
      <c r="C17" t="s">
        <v>2784</v>
      </c>
      <c r="D17" t="s">
        <v>605</v>
      </c>
      <c r="E17" s="7">
        <v>1</v>
      </c>
      <c r="G17" s="7">
        <v>0</v>
      </c>
      <c r="H17" s="7">
        <v>0</v>
      </c>
      <c r="I17" s="7">
        <v>1</v>
      </c>
      <c r="J17" s="7">
        <v>4</v>
      </c>
      <c r="K17" s="7">
        <v>4</v>
      </c>
      <c r="L17" s="7">
        <v>0</v>
      </c>
      <c r="M17" s="7" t="s">
        <v>2788</v>
      </c>
      <c r="N17" s="7" t="s">
        <v>2788</v>
      </c>
      <c r="O17" t="s">
        <v>605</v>
      </c>
      <c r="P17" t="s">
        <v>2786</v>
      </c>
      <c r="T17" s="7">
        <v>0</v>
      </c>
      <c r="W17" s="7">
        <v>0</v>
      </c>
      <c r="Y17" s="7">
        <v>1</v>
      </c>
    </row>
    <row r="19" spans="2:25" x14ac:dyDescent="0.2">
      <c r="B19" t="s">
        <v>606</v>
      </c>
      <c r="C19" t="s">
        <v>2780</v>
      </c>
    </row>
    <row r="20" spans="2:25" x14ac:dyDescent="0.2">
      <c r="B20" t="s">
        <v>608</v>
      </c>
      <c r="C20" t="s">
        <v>2781</v>
      </c>
      <c r="D20" t="s">
        <v>609</v>
      </c>
      <c r="E20" s="7">
        <v>5</v>
      </c>
      <c r="F20" s="7" t="s">
        <v>141</v>
      </c>
      <c r="G20" s="7">
        <v>1</v>
      </c>
      <c r="H20" s="7">
        <v>1</v>
      </c>
      <c r="I20" s="7">
        <v>6</v>
      </c>
      <c r="O20" t="s">
        <v>609</v>
      </c>
      <c r="Q20" t="s">
        <v>2705</v>
      </c>
      <c r="R20" t="s">
        <v>2789</v>
      </c>
      <c r="S20" t="s">
        <v>2790</v>
      </c>
      <c r="T20" s="7">
        <v>2</v>
      </c>
      <c r="U20" s="7">
        <v>6</v>
      </c>
      <c r="V20" s="7">
        <v>12</v>
      </c>
      <c r="W20" s="7">
        <v>24</v>
      </c>
      <c r="X20" s="7">
        <v>0.5</v>
      </c>
      <c r="Y20" s="7">
        <v>6</v>
      </c>
    </row>
    <row r="21" spans="2:25" x14ac:dyDescent="0.2">
      <c r="B21" t="s">
        <v>611</v>
      </c>
      <c r="C21" t="s">
        <v>2784</v>
      </c>
      <c r="D21" t="s">
        <v>612</v>
      </c>
      <c r="E21" s="7">
        <v>1</v>
      </c>
      <c r="G21" s="7">
        <v>0</v>
      </c>
      <c r="H21" s="7">
        <v>0</v>
      </c>
      <c r="I21" s="7">
        <v>1</v>
      </c>
      <c r="J21" s="7">
        <v>4</v>
      </c>
      <c r="K21" s="7">
        <v>4</v>
      </c>
      <c r="L21" s="7">
        <v>0</v>
      </c>
      <c r="M21" s="7" t="s">
        <v>2785</v>
      </c>
      <c r="N21" s="7" t="s">
        <v>2785</v>
      </c>
      <c r="O21" t="s">
        <v>612</v>
      </c>
      <c r="P21" t="s">
        <v>2786</v>
      </c>
      <c r="T21" s="7">
        <v>0</v>
      </c>
      <c r="W21" s="7">
        <v>0</v>
      </c>
      <c r="Y21" s="7">
        <v>1</v>
      </c>
    </row>
    <row r="22" spans="2:25" x14ac:dyDescent="0.2">
      <c r="B22" t="s">
        <v>613</v>
      </c>
      <c r="C22" t="s">
        <v>2784</v>
      </c>
      <c r="D22" t="s">
        <v>614</v>
      </c>
      <c r="E22" s="7">
        <v>1</v>
      </c>
      <c r="F22" s="7" t="s">
        <v>141</v>
      </c>
      <c r="G22" s="7">
        <v>1</v>
      </c>
      <c r="H22" s="7">
        <v>1</v>
      </c>
      <c r="I22" s="7">
        <v>1</v>
      </c>
      <c r="J22" s="7">
        <v>4</v>
      </c>
      <c r="K22" s="7">
        <v>4</v>
      </c>
      <c r="L22" s="7">
        <v>0</v>
      </c>
      <c r="M22" s="7" t="s">
        <v>2791</v>
      </c>
      <c r="N22" s="7" t="s">
        <v>2791</v>
      </c>
      <c r="O22" t="s">
        <v>614</v>
      </c>
      <c r="P22" t="s">
        <v>2786</v>
      </c>
      <c r="T22" s="7">
        <v>0</v>
      </c>
      <c r="W22" s="7">
        <v>0</v>
      </c>
      <c r="Y22" s="7">
        <v>1</v>
      </c>
    </row>
    <row r="23" spans="2:25" x14ac:dyDescent="0.2">
      <c r="B23" t="s">
        <v>615</v>
      </c>
      <c r="C23" t="s">
        <v>2784</v>
      </c>
      <c r="D23" t="s">
        <v>616</v>
      </c>
      <c r="E23" s="7">
        <v>1</v>
      </c>
      <c r="G23" s="7">
        <v>0</v>
      </c>
      <c r="H23" s="7">
        <v>0</v>
      </c>
      <c r="I23" s="7">
        <v>1</v>
      </c>
      <c r="J23" s="7">
        <v>4</v>
      </c>
      <c r="K23" s="7">
        <v>4</v>
      </c>
      <c r="L23" s="7">
        <v>0</v>
      </c>
      <c r="M23" s="7" t="s">
        <v>2792</v>
      </c>
      <c r="N23" s="7" t="s">
        <v>2792</v>
      </c>
      <c r="O23" t="s">
        <v>616</v>
      </c>
      <c r="P23" t="s">
        <v>2786</v>
      </c>
      <c r="T23" s="7">
        <v>0</v>
      </c>
      <c r="W23" s="7">
        <v>0</v>
      </c>
      <c r="Y23" s="7">
        <v>1</v>
      </c>
    </row>
    <row r="25" spans="2:25" x14ac:dyDescent="0.2">
      <c r="B25" t="s">
        <v>617</v>
      </c>
      <c r="C25" t="s">
        <v>2781</v>
      </c>
      <c r="D25" t="s">
        <v>618</v>
      </c>
      <c r="E25" s="7">
        <v>5</v>
      </c>
      <c r="F25" s="7" t="s">
        <v>141</v>
      </c>
      <c r="G25" s="7">
        <v>1</v>
      </c>
      <c r="H25" s="7">
        <v>1</v>
      </c>
      <c r="I25" s="7">
        <v>6</v>
      </c>
      <c r="O25" t="s">
        <v>618</v>
      </c>
      <c r="Q25" t="s">
        <v>2705</v>
      </c>
      <c r="R25" t="s">
        <v>2789</v>
      </c>
      <c r="S25" t="s">
        <v>2790</v>
      </c>
      <c r="T25" s="7">
        <v>2</v>
      </c>
      <c r="U25" s="7">
        <v>6</v>
      </c>
      <c r="V25" s="7">
        <v>12</v>
      </c>
      <c r="W25" s="7">
        <v>24</v>
      </c>
      <c r="X25" s="7">
        <v>0.5</v>
      </c>
      <c r="Y25" s="7">
        <v>6</v>
      </c>
    </row>
    <row r="26" spans="2:25" x14ac:dyDescent="0.2">
      <c r="B26" t="s">
        <v>619</v>
      </c>
      <c r="C26" t="s">
        <v>2784</v>
      </c>
      <c r="D26" t="s">
        <v>620</v>
      </c>
      <c r="E26" s="7">
        <v>1</v>
      </c>
      <c r="G26" s="7">
        <v>0</v>
      </c>
      <c r="H26" s="7">
        <v>0</v>
      </c>
      <c r="I26" s="7">
        <v>1</v>
      </c>
      <c r="J26" s="7">
        <v>4</v>
      </c>
      <c r="K26" s="7">
        <v>4</v>
      </c>
      <c r="L26" s="7">
        <v>0</v>
      </c>
      <c r="M26" s="7" t="s">
        <v>2785</v>
      </c>
      <c r="N26" s="7" t="s">
        <v>2785</v>
      </c>
      <c r="O26" t="s">
        <v>620</v>
      </c>
      <c r="P26" t="s">
        <v>2786</v>
      </c>
      <c r="T26" s="7">
        <v>0</v>
      </c>
      <c r="W26" s="7">
        <v>0</v>
      </c>
      <c r="Y26" s="7">
        <v>1</v>
      </c>
    </row>
    <row r="27" spans="2:25" x14ac:dyDescent="0.2">
      <c r="B27" t="s">
        <v>621</v>
      </c>
      <c r="C27" t="s">
        <v>2784</v>
      </c>
      <c r="D27" t="s">
        <v>622</v>
      </c>
      <c r="E27" s="7">
        <v>1</v>
      </c>
      <c r="F27" s="7" t="s">
        <v>141</v>
      </c>
      <c r="G27" s="7">
        <v>1</v>
      </c>
      <c r="H27" s="7">
        <v>1</v>
      </c>
      <c r="I27" s="7">
        <v>1</v>
      </c>
      <c r="J27" s="7">
        <v>4</v>
      </c>
      <c r="K27" s="7">
        <v>4</v>
      </c>
      <c r="L27" s="7">
        <v>0</v>
      </c>
      <c r="N27" s="7" t="s">
        <v>2785</v>
      </c>
      <c r="O27" t="s">
        <v>622</v>
      </c>
      <c r="P27" t="s">
        <v>2786</v>
      </c>
      <c r="T27" s="7">
        <v>0</v>
      </c>
      <c r="W27" s="7">
        <v>0</v>
      </c>
      <c r="Y27" s="7">
        <v>1</v>
      </c>
    </row>
    <row r="29" spans="2:25" x14ac:dyDescent="0.2">
      <c r="B29" t="s">
        <v>623</v>
      </c>
      <c r="C29" t="s">
        <v>2780</v>
      </c>
    </row>
    <row r="30" spans="2:25" x14ac:dyDescent="0.2">
      <c r="B30" t="s">
        <v>624</v>
      </c>
      <c r="C30" t="s">
        <v>2781</v>
      </c>
      <c r="D30" t="s">
        <v>625</v>
      </c>
      <c r="E30" s="7">
        <v>13</v>
      </c>
      <c r="F30" s="7" t="s">
        <v>141</v>
      </c>
      <c r="G30" s="7">
        <v>1</v>
      </c>
      <c r="H30" s="7">
        <v>1</v>
      </c>
      <c r="I30" s="7">
        <v>10</v>
      </c>
      <c r="O30" t="s">
        <v>625</v>
      </c>
      <c r="Q30" t="s">
        <v>2705</v>
      </c>
      <c r="R30" t="s">
        <v>2782</v>
      </c>
      <c r="S30" t="s">
        <v>2783</v>
      </c>
      <c r="T30" s="7">
        <v>2</v>
      </c>
      <c r="U30" s="7">
        <v>10</v>
      </c>
      <c r="V30" s="7">
        <v>20</v>
      </c>
      <c r="W30" s="7">
        <v>40</v>
      </c>
      <c r="X30" s="7">
        <v>0.5</v>
      </c>
      <c r="Y30" s="7">
        <v>10</v>
      </c>
    </row>
    <row r="31" spans="2:25" x14ac:dyDescent="0.2">
      <c r="B31" t="s">
        <v>626</v>
      </c>
      <c r="C31" t="s">
        <v>2784</v>
      </c>
      <c r="D31" t="s">
        <v>627</v>
      </c>
      <c r="E31" s="7">
        <v>4</v>
      </c>
      <c r="G31" s="7">
        <v>0</v>
      </c>
      <c r="H31" s="7">
        <v>0</v>
      </c>
      <c r="I31" s="7">
        <v>1</v>
      </c>
      <c r="J31" s="7">
        <v>4</v>
      </c>
      <c r="K31" s="7">
        <v>4</v>
      </c>
      <c r="L31" s="7">
        <v>0</v>
      </c>
      <c r="M31" s="7" t="s">
        <v>2785</v>
      </c>
      <c r="N31" s="7" t="s">
        <v>2785</v>
      </c>
      <c r="O31" t="s">
        <v>627</v>
      </c>
      <c r="T31" s="7">
        <v>0</v>
      </c>
      <c r="W31" s="7">
        <v>0</v>
      </c>
      <c r="Y31" s="7">
        <v>1</v>
      </c>
    </row>
    <row r="32" spans="2:25" x14ac:dyDescent="0.2">
      <c r="B32" t="s">
        <v>628</v>
      </c>
      <c r="C32" t="s">
        <v>2784</v>
      </c>
      <c r="D32" t="s">
        <v>629</v>
      </c>
      <c r="E32" s="7">
        <v>1</v>
      </c>
      <c r="G32" s="7">
        <v>0</v>
      </c>
      <c r="H32" s="7">
        <v>0</v>
      </c>
      <c r="I32" s="7">
        <v>1</v>
      </c>
      <c r="J32" s="7">
        <v>4</v>
      </c>
      <c r="K32" s="7">
        <v>4</v>
      </c>
      <c r="L32" s="7">
        <v>0</v>
      </c>
      <c r="M32" s="7" t="s">
        <v>2788</v>
      </c>
      <c r="N32" s="7" t="s">
        <v>2788</v>
      </c>
      <c r="O32" t="s">
        <v>629</v>
      </c>
      <c r="T32" s="7">
        <v>0</v>
      </c>
      <c r="W32" s="7">
        <v>0</v>
      </c>
      <c r="Y32" s="7">
        <v>1</v>
      </c>
    </row>
    <row r="33" spans="2:25" x14ac:dyDescent="0.2">
      <c r="B33" t="s">
        <v>630</v>
      </c>
      <c r="C33" t="s">
        <v>2784</v>
      </c>
      <c r="D33" t="s">
        <v>631</v>
      </c>
      <c r="E33" s="7">
        <v>7</v>
      </c>
      <c r="G33" s="7">
        <v>0</v>
      </c>
      <c r="H33" s="7">
        <v>0</v>
      </c>
      <c r="I33" s="7">
        <v>1</v>
      </c>
      <c r="J33" s="7">
        <v>4</v>
      </c>
      <c r="K33" s="7">
        <v>4</v>
      </c>
      <c r="L33" s="7">
        <v>0</v>
      </c>
      <c r="M33" s="7" t="s">
        <v>2787</v>
      </c>
      <c r="N33" s="7" t="s">
        <v>2787</v>
      </c>
      <c r="O33" t="s">
        <v>631</v>
      </c>
      <c r="T33" s="7">
        <v>0</v>
      </c>
      <c r="W33" s="7">
        <v>0</v>
      </c>
      <c r="Y33" s="7">
        <v>1</v>
      </c>
    </row>
    <row r="34" spans="2:25" x14ac:dyDescent="0.2">
      <c r="B34" t="s">
        <v>632</v>
      </c>
      <c r="C34" t="s">
        <v>2784</v>
      </c>
      <c r="D34" t="s">
        <v>633</v>
      </c>
      <c r="E34" s="7">
        <v>1</v>
      </c>
      <c r="G34" s="7">
        <v>0</v>
      </c>
      <c r="H34" s="7">
        <v>0</v>
      </c>
      <c r="I34" s="7">
        <v>5</v>
      </c>
      <c r="J34" s="7">
        <v>2</v>
      </c>
      <c r="K34" s="7">
        <v>2</v>
      </c>
      <c r="L34" s="7">
        <v>0</v>
      </c>
      <c r="M34" s="7" t="s">
        <v>2793</v>
      </c>
      <c r="N34" s="7" t="s">
        <v>2793</v>
      </c>
      <c r="O34" t="s">
        <v>633</v>
      </c>
      <c r="P34" t="s">
        <v>2794</v>
      </c>
      <c r="T34" s="7">
        <v>0</v>
      </c>
      <c r="W34" s="7">
        <v>0</v>
      </c>
      <c r="Y34" s="7">
        <v>5</v>
      </c>
    </row>
  </sheetData>
  <sheetProtection formatCells="0" formatColumns="0" formatRows="0" insertColumns="0" insertRows="0" insertHyperlinks="0" deleteColumns="0" deleteRows="0" sort="0" autoFilter="0" pivotTables="0"/>
  <mergeCells count="3">
    <mergeCell ref="A1:C1"/>
    <mergeCell ref="D1:H1"/>
    <mergeCell ref="A2:A4"/>
  </mergeCells>
  <hyperlinks>
    <hyperlink ref="B2" location="'Table of Contents'!A1" display="TABLE OF CONTENTS" xr:uid="{00000000-0004-0000-1700-000000000000}"/>
    <hyperlink ref="B3" location="'Deployment Per Database'!A1" display="DEPLOYMENT PER DATABASE" xr:uid="{00000000-0004-0000-1700-000001000000}"/>
    <hyperlink ref="B4" location="'Compliance Estimation'!A1" display="COMPLIANCE ESTIMATION" xr:uid="{00000000-0004-0000-1700-000002000000}"/>
  </hyperlinks>
  <pageMargins left="0.7" right="0.7" top="0.75" bottom="0.75" header="0.3" footer="0.3"/>
  <pageSetup orientation="portrait"/>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DA9593"/>
  </sheetPr>
  <dimension ref="A1:G16"/>
  <sheetViews>
    <sheetView showGridLines="0" workbookViewId="0">
      <pane ySplit="5" topLeftCell="A6" activePane="bottomLeft" state="frozen"/>
      <selection pane="bottomLeft" activeCell="E14" sqref="E14:E16"/>
    </sheetView>
  </sheetViews>
  <sheetFormatPr baseColWidth="10" defaultColWidth="8.83203125" defaultRowHeight="16" x14ac:dyDescent="0.2"/>
  <cols>
    <col min="1" max="1" width="7" customWidth="1"/>
    <col min="2" max="3" width="30" customWidth="1"/>
    <col min="4" max="4" width="40" customWidth="1"/>
    <col min="5" max="7" width="30" customWidth="1"/>
  </cols>
  <sheetData>
    <row r="1" spans="1:7" ht="60" customHeight="1" x14ac:dyDescent="0.2">
      <c r="A1" s="140" t="s">
        <v>70</v>
      </c>
      <c r="B1" s="128"/>
      <c r="C1" s="128"/>
      <c r="D1" s="141" t="s">
        <v>2795</v>
      </c>
      <c r="E1" s="143"/>
      <c r="F1" s="143"/>
      <c r="G1" s="143"/>
    </row>
    <row r="2" spans="1:7" x14ac:dyDescent="0.2">
      <c r="A2" s="144"/>
      <c r="B2" s="16" t="s">
        <v>81</v>
      </c>
    </row>
    <row r="3" spans="1:7" x14ac:dyDescent="0.2">
      <c r="A3" s="144"/>
      <c r="B3" s="16" t="s">
        <v>83</v>
      </c>
    </row>
    <row r="4" spans="1:7" x14ac:dyDescent="0.2">
      <c r="A4" s="144"/>
      <c r="B4" s="16" t="s">
        <v>87</v>
      </c>
    </row>
    <row r="6" spans="1:7" ht="20" customHeight="1" x14ac:dyDescent="0.2">
      <c r="A6" s="98"/>
      <c r="B6" s="98" t="s">
        <v>2796</v>
      </c>
      <c r="C6" s="98" t="s">
        <v>2797</v>
      </c>
      <c r="D6" s="98" t="s">
        <v>2798</v>
      </c>
      <c r="E6" s="98" t="s">
        <v>2799</v>
      </c>
      <c r="F6" s="98" t="s">
        <v>2800</v>
      </c>
      <c r="G6" s="98" t="s">
        <v>2801</v>
      </c>
    </row>
    <row r="7" spans="1:7" x14ac:dyDescent="0.2">
      <c r="B7" t="s">
        <v>2802</v>
      </c>
      <c r="C7" t="s">
        <v>612</v>
      </c>
      <c r="D7" t="s">
        <v>2803</v>
      </c>
      <c r="E7" s="126" t="s">
        <v>3138</v>
      </c>
      <c r="F7" t="s">
        <v>606</v>
      </c>
      <c r="G7" t="s">
        <v>609</v>
      </c>
    </row>
    <row r="8" spans="1:7" x14ac:dyDescent="0.2">
      <c r="B8" t="s">
        <v>2804</v>
      </c>
      <c r="C8" t="s">
        <v>612</v>
      </c>
      <c r="D8" t="s">
        <v>2803</v>
      </c>
      <c r="E8" s="126" t="s">
        <v>3138</v>
      </c>
      <c r="F8" t="s">
        <v>606</v>
      </c>
      <c r="G8" t="s">
        <v>609</v>
      </c>
    </row>
    <row r="9" spans="1:7" x14ac:dyDescent="0.2">
      <c r="B9" t="s">
        <v>2805</v>
      </c>
      <c r="C9" t="s">
        <v>616</v>
      </c>
      <c r="D9" t="s">
        <v>2806</v>
      </c>
      <c r="E9" s="126" t="s">
        <v>3138</v>
      </c>
      <c r="F9" t="s">
        <v>606</v>
      </c>
      <c r="G9" t="s">
        <v>609</v>
      </c>
    </row>
    <row r="10" spans="1:7" x14ac:dyDescent="0.2">
      <c r="B10" t="s">
        <v>2807</v>
      </c>
      <c r="C10" t="s">
        <v>616</v>
      </c>
      <c r="D10" t="s">
        <v>2806</v>
      </c>
      <c r="E10" s="126" t="s">
        <v>3139</v>
      </c>
      <c r="F10" t="s">
        <v>606</v>
      </c>
      <c r="G10" t="s">
        <v>609</v>
      </c>
    </row>
    <row r="11" spans="1:7" x14ac:dyDescent="0.2">
      <c r="B11" t="s">
        <v>2808</v>
      </c>
      <c r="C11" t="s">
        <v>612</v>
      </c>
      <c r="D11" t="s">
        <v>2803</v>
      </c>
      <c r="E11" s="126" t="s">
        <v>3139</v>
      </c>
      <c r="F11" t="s">
        <v>606</v>
      </c>
      <c r="G11" t="s">
        <v>609</v>
      </c>
    </row>
    <row r="12" spans="1:7" x14ac:dyDescent="0.2">
      <c r="B12" t="s">
        <v>2809</v>
      </c>
      <c r="C12" t="s">
        <v>614</v>
      </c>
      <c r="D12" t="s">
        <v>2810</v>
      </c>
      <c r="E12" s="126" t="s">
        <v>3139</v>
      </c>
      <c r="F12" t="s">
        <v>606</v>
      </c>
      <c r="G12" t="s">
        <v>609</v>
      </c>
    </row>
    <row r="13" spans="1:7" x14ac:dyDescent="0.2">
      <c r="B13" t="s">
        <v>2811</v>
      </c>
      <c r="C13" t="s">
        <v>614</v>
      </c>
      <c r="D13" t="s">
        <v>2810</v>
      </c>
      <c r="E13" s="126" t="s">
        <v>3138</v>
      </c>
      <c r="F13" t="s">
        <v>606</v>
      </c>
      <c r="G13" t="s">
        <v>609</v>
      </c>
    </row>
    <row r="14" spans="1:7" x14ac:dyDescent="0.2">
      <c r="B14" t="s">
        <v>2812</v>
      </c>
      <c r="C14" t="s">
        <v>612</v>
      </c>
      <c r="D14" t="s">
        <v>2803</v>
      </c>
      <c r="E14" s="126" t="s">
        <v>3138</v>
      </c>
      <c r="F14" t="s">
        <v>606</v>
      </c>
      <c r="G14" t="s">
        <v>609</v>
      </c>
    </row>
    <row r="15" spans="1:7" x14ac:dyDescent="0.2">
      <c r="B15" t="s">
        <v>2813</v>
      </c>
      <c r="C15" t="s">
        <v>616</v>
      </c>
      <c r="D15" t="s">
        <v>2806</v>
      </c>
      <c r="E15" s="126" t="s">
        <v>3138</v>
      </c>
      <c r="F15" t="s">
        <v>606</v>
      </c>
      <c r="G15" t="s">
        <v>609</v>
      </c>
    </row>
    <row r="16" spans="1:7" x14ac:dyDescent="0.2">
      <c r="B16" t="s">
        <v>2814</v>
      </c>
      <c r="C16" t="s">
        <v>614</v>
      </c>
      <c r="D16" t="s">
        <v>2810</v>
      </c>
      <c r="E16" s="126" t="s">
        <v>3138</v>
      </c>
      <c r="F16" t="s">
        <v>606</v>
      </c>
      <c r="G16" t="s">
        <v>609</v>
      </c>
    </row>
  </sheetData>
  <sheetProtection formatCells="0" formatColumns="0" formatRows="0" insertColumns="0" insertRows="0" insertHyperlinks="0" deleteColumns="0" deleteRows="0" sort="0" autoFilter="0" pivotTables="0"/>
  <mergeCells count="3">
    <mergeCell ref="A1:C1"/>
    <mergeCell ref="D1:G1"/>
    <mergeCell ref="A2:A4"/>
  </mergeCells>
  <hyperlinks>
    <hyperlink ref="B2" location="'Table of Contents'!A1" display="TABLE OF CONTENTS" xr:uid="{00000000-0004-0000-1800-000000000000}"/>
    <hyperlink ref="B3" location="'Deployment Per Database'!A1" display="DEPLOYMENT PER DATABASE" xr:uid="{00000000-0004-0000-1800-000001000000}"/>
    <hyperlink ref="B4" location="'Compliance Estimation'!A1" display="COMPLIANCE ESTIMATION" xr:uid="{00000000-0004-0000-1800-000002000000}"/>
  </hyperlinks>
  <pageMargins left="0.7" right="0.7" top="0.75" bottom="0.75" header="0.3" footer="0.3"/>
  <pageSetup orientation="portrait"/>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DA9593"/>
  </sheetPr>
  <dimension ref="A1:W267"/>
  <sheetViews>
    <sheetView showGridLines="0" topLeftCell="B1" workbookViewId="0">
      <pane ySplit="5" topLeftCell="A239" activePane="bottomLeft" state="frozen"/>
      <selection pane="bottomLeft" activeCell="H12" sqref="H12"/>
    </sheetView>
  </sheetViews>
  <sheetFormatPr baseColWidth="10" defaultColWidth="8.83203125" defaultRowHeight="16" x14ac:dyDescent="0.2"/>
  <cols>
    <col min="1" max="1" width="7" customWidth="1"/>
    <col min="2" max="3" width="30" customWidth="1"/>
    <col min="4" max="4" width="30" style="7" customWidth="1"/>
    <col min="5" max="6" width="30" customWidth="1"/>
    <col min="7" max="7" width="25" customWidth="1"/>
    <col min="8" max="8" width="25" style="7" customWidth="1"/>
    <col min="9" max="10" width="30" style="7" customWidth="1"/>
    <col min="11" max="11" width="20" style="7" customWidth="1"/>
    <col min="12" max="12" width="25" style="7" customWidth="1"/>
    <col min="13" max="13" width="20" customWidth="1"/>
    <col min="14" max="14" width="30" customWidth="1"/>
    <col min="15" max="17" width="40" customWidth="1"/>
    <col min="18" max="22" width="20" style="7" customWidth="1"/>
    <col min="23" max="23" width="30" style="7" customWidth="1"/>
  </cols>
  <sheetData>
    <row r="1" spans="1:23" ht="60" customHeight="1" x14ac:dyDescent="0.2">
      <c r="A1" s="140" t="s">
        <v>64</v>
      </c>
      <c r="B1" s="128"/>
      <c r="C1" s="128"/>
      <c r="D1" s="141" t="s">
        <v>2815</v>
      </c>
      <c r="E1" s="143"/>
      <c r="F1" s="143"/>
      <c r="G1" s="143"/>
      <c r="H1" s="143"/>
      <c r="I1" s="14"/>
      <c r="J1" s="14"/>
      <c r="K1" s="14"/>
      <c r="L1" s="14"/>
      <c r="M1" s="14"/>
      <c r="N1" s="14"/>
      <c r="O1" s="14"/>
      <c r="P1" s="14"/>
      <c r="Q1" s="14"/>
      <c r="R1" s="14"/>
      <c r="S1" s="14"/>
      <c r="T1" s="14"/>
      <c r="U1" s="14"/>
      <c r="V1" s="14"/>
      <c r="W1" s="14"/>
    </row>
    <row r="2" spans="1:23" x14ac:dyDescent="0.2">
      <c r="A2" s="144"/>
      <c r="B2" s="16" t="s">
        <v>81</v>
      </c>
    </row>
    <row r="3" spans="1:23" x14ac:dyDescent="0.2">
      <c r="A3" s="144"/>
      <c r="B3" s="16" t="s">
        <v>83</v>
      </c>
    </row>
    <row r="4" spans="1:23" x14ac:dyDescent="0.2">
      <c r="A4" s="144"/>
      <c r="B4" s="16" t="s">
        <v>87</v>
      </c>
    </row>
    <row r="6" spans="1:23" ht="20" x14ac:dyDescent="0.2">
      <c r="A6" s="98"/>
      <c r="B6" s="98" t="s">
        <v>124</v>
      </c>
      <c r="C6" s="98" t="s">
        <v>125</v>
      </c>
      <c r="D6" s="100" t="s">
        <v>1844</v>
      </c>
      <c r="E6" s="100" t="s">
        <v>2697</v>
      </c>
      <c r="F6" s="100" t="s">
        <v>2765</v>
      </c>
      <c r="G6" s="100" t="s">
        <v>2766</v>
      </c>
      <c r="H6" s="100" t="s">
        <v>2816</v>
      </c>
    </row>
    <row r="7" spans="1:23" x14ac:dyDescent="0.2">
      <c r="B7" t="s">
        <v>139</v>
      </c>
      <c r="C7" t="s">
        <v>2817</v>
      </c>
      <c r="D7" s="23"/>
      <c r="E7" s="7">
        <v>253</v>
      </c>
      <c r="F7" s="7">
        <v>816</v>
      </c>
      <c r="G7" s="7">
        <v>408</v>
      </c>
      <c r="H7" s="7">
        <v>34</v>
      </c>
    </row>
    <row r="8" spans="1:23" x14ac:dyDescent="0.2">
      <c r="B8" t="s">
        <v>142</v>
      </c>
      <c r="C8" t="s">
        <v>2818</v>
      </c>
      <c r="D8" s="23" t="s">
        <v>144</v>
      </c>
      <c r="E8" s="7">
        <v>0</v>
      </c>
      <c r="F8" s="7">
        <v>192</v>
      </c>
      <c r="G8" s="7">
        <v>96</v>
      </c>
      <c r="H8" s="7">
        <v>8</v>
      </c>
    </row>
    <row r="9" spans="1:23" x14ac:dyDescent="0.2">
      <c r="B9" t="s">
        <v>145</v>
      </c>
      <c r="C9" t="s">
        <v>2818</v>
      </c>
      <c r="D9" s="23" t="s">
        <v>146</v>
      </c>
      <c r="E9" s="7">
        <v>0</v>
      </c>
      <c r="F9" s="7">
        <v>192</v>
      </c>
      <c r="G9" s="7">
        <v>96</v>
      </c>
      <c r="H9" s="7">
        <v>8</v>
      </c>
    </row>
    <row r="10" spans="1:23" x14ac:dyDescent="0.2">
      <c r="B10" t="s">
        <v>147</v>
      </c>
      <c r="C10" t="s">
        <v>2818</v>
      </c>
      <c r="D10" s="23" t="s">
        <v>148</v>
      </c>
      <c r="E10" s="7">
        <v>0</v>
      </c>
      <c r="F10" s="7">
        <v>192</v>
      </c>
      <c r="G10" s="7">
        <v>96</v>
      </c>
      <c r="H10" s="7">
        <v>8</v>
      </c>
    </row>
    <row r="11" spans="1:23" x14ac:dyDescent="0.2">
      <c r="B11" t="s">
        <v>149</v>
      </c>
      <c r="C11" t="s">
        <v>2818</v>
      </c>
      <c r="D11" s="23" t="s">
        <v>150</v>
      </c>
      <c r="E11" s="7">
        <v>1</v>
      </c>
      <c r="F11" s="7">
        <v>96</v>
      </c>
      <c r="G11" s="7">
        <v>48</v>
      </c>
      <c r="H11" s="7">
        <v>4</v>
      </c>
    </row>
    <row r="12" spans="1:23" x14ac:dyDescent="0.2">
      <c r="B12" t="s">
        <v>158</v>
      </c>
      <c r="C12" t="s">
        <v>2818</v>
      </c>
      <c r="D12" s="23" t="s">
        <v>159</v>
      </c>
      <c r="E12" s="7">
        <v>252</v>
      </c>
      <c r="F12" s="7">
        <v>144</v>
      </c>
      <c r="G12" s="7">
        <v>72</v>
      </c>
      <c r="H12" s="7">
        <v>6</v>
      </c>
    </row>
    <row r="15" spans="1:23" ht="20" customHeight="1" x14ac:dyDescent="0.2">
      <c r="A15" s="98"/>
      <c r="B15" s="98" t="s">
        <v>124</v>
      </c>
      <c r="C15" s="98" t="s">
        <v>125</v>
      </c>
      <c r="D15" s="100" t="s">
        <v>2771</v>
      </c>
      <c r="E15" s="98" t="s">
        <v>2697</v>
      </c>
      <c r="F15" s="98" t="s">
        <v>2777</v>
      </c>
      <c r="G15" s="98" t="s">
        <v>2818</v>
      </c>
      <c r="H15" s="100" t="s">
        <v>2819</v>
      </c>
      <c r="I15" s="100" t="s">
        <v>2820</v>
      </c>
      <c r="J15" s="100" t="s">
        <v>2821</v>
      </c>
      <c r="K15" s="100" t="s">
        <v>2776</v>
      </c>
      <c r="L15" s="100" t="s">
        <v>2822</v>
      </c>
      <c r="M15" s="98" t="s">
        <v>2823</v>
      </c>
      <c r="N15" s="98" t="s">
        <v>2824</v>
      </c>
      <c r="O15" s="98" t="s">
        <v>694</v>
      </c>
      <c r="P15" s="98" t="s">
        <v>2698</v>
      </c>
      <c r="Q15" s="98" t="s">
        <v>2699</v>
      </c>
      <c r="R15" s="100" t="s">
        <v>2700</v>
      </c>
      <c r="S15" s="100" t="s">
        <v>2736</v>
      </c>
      <c r="T15" s="100" t="s">
        <v>2701</v>
      </c>
      <c r="U15" s="100" t="s">
        <v>2737</v>
      </c>
      <c r="V15" s="100" t="s">
        <v>2702</v>
      </c>
      <c r="W15" s="100" t="s">
        <v>2779</v>
      </c>
    </row>
    <row r="16" spans="1:23" x14ac:dyDescent="0.2">
      <c r="B16" t="s">
        <v>139</v>
      </c>
      <c r="C16" t="s">
        <v>2817</v>
      </c>
    </row>
    <row r="17" spans="2:23" x14ac:dyDescent="0.2">
      <c r="B17" t="s">
        <v>142</v>
      </c>
      <c r="C17" t="s">
        <v>2818</v>
      </c>
      <c r="E17" s="7"/>
      <c r="G17" t="s">
        <v>144</v>
      </c>
      <c r="H17" s="7" t="s">
        <v>139</v>
      </c>
      <c r="I17" s="7" t="s">
        <v>2825</v>
      </c>
    </row>
    <row r="18" spans="2:23" x14ac:dyDescent="0.2">
      <c r="B18" t="s">
        <v>2826</v>
      </c>
      <c r="C18" t="s">
        <v>152</v>
      </c>
      <c r="D18" s="7">
        <v>24</v>
      </c>
      <c r="E18" s="7">
        <v>0</v>
      </c>
      <c r="G18" t="s">
        <v>144</v>
      </c>
      <c r="H18" s="7" t="s">
        <v>139</v>
      </c>
      <c r="I18" s="7" t="s">
        <v>2825</v>
      </c>
      <c r="J18" s="7" t="s">
        <v>2827</v>
      </c>
      <c r="L18" s="7">
        <v>1</v>
      </c>
      <c r="N18" t="s">
        <v>2828</v>
      </c>
      <c r="O18" t="s">
        <v>2829</v>
      </c>
      <c r="P18" t="s">
        <v>2830</v>
      </c>
      <c r="Q18" t="s">
        <v>2831</v>
      </c>
      <c r="R18" s="7">
        <v>2</v>
      </c>
      <c r="S18" s="7">
        <v>24</v>
      </c>
      <c r="T18" s="7">
        <v>48</v>
      </c>
      <c r="U18" s="7">
        <v>96</v>
      </c>
      <c r="V18" s="7">
        <v>0.5</v>
      </c>
      <c r="W18" s="7">
        <v>24</v>
      </c>
    </row>
    <row r="19" spans="2:23" x14ac:dyDescent="0.2">
      <c r="B19" t="s">
        <v>2832</v>
      </c>
      <c r="C19" t="s">
        <v>2784</v>
      </c>
      <c r="E19" s="7">
        <v>0</v>
      </c>
      <c r="F19" t="s">
        <v>2833</v>
      </c>
      <c r="G19" t="s">
        <v>144</v>
      </c>
      <c r="H19" s="7" t="s">
        <v>139</v>
      </c>
      <c r="I19" s="7" t="s">
        <v>2825</v>
      </c>
      <c r="J19" s="7" t="s">
        <v>2827</v>
      </c>
      <c r="O19" t="s">
        <v>2834</v>
      </c>
      <c r="P19" t="s">
        <v>2830</v>
      </c>
    </row>
    <row r="20" spans="2:23" x14ac:dyDescent="0.2">
      <c r="B20" t="s">
        <v>2835</v>
      </c>
      <c r="C20" t="s">
        <v>2784</v>
      </c>
      <c r="E20" s="7">
        <v>0</v>
      </c>
      <c r="F20" t="s">
        <v>2836</v>
      </c>
      <c r="G20" t="s">
        <v>144</v>
      </c>
      <c r="H20" s="7" t="s">
        <v>139</v>
      </c>
      <c r="I20" s="7" t="s">
        <v>2825</v>
      </c>
      <c r="J20" s="7" t="s">
        <v>2827</v>
      </c>
      <c r="O20" t="s">
        <v>2834</v>
      </c>
      <c r="P20" t="s">
        <v>2830</v>
      </c>
    </row>
    <row r="21" spans="2:23" x14ac:dyDescent="0.2">
      <c r="B21" t="s">
        <v>2837</v>
      </c>
      <c r="C21" t="s">
        <v>2784</v>
      </c>
      <c r="E21" s="7">
        <v>0</v>
      </c>
      <c r="F21" t="s">
        <v>2838</v>
      </c>
      <c r="G21" t="s">
        <v>144</v>
      </c>
      <c r="H21" s="7" t="s">
        <v>139</v>
      </c>
      <c r="I21" s="7" t="s">
        <v>2825</v>
      </c>
      <c r="J21" s="7" t="s">
        <v>2827</v>
      </c>
      <c r="O21" t="s">
        <v>2834</v>
      </c>
      <c r="P21" t="s">
        <v>2830</v>
      </c>
    </row>
    <row r="22" spans="2:23" x14ac:dyDescent="0.2">
      <c r="B22" t="s">
        <v>2839</v>
      </c>
      <c r="C22" t="s">
        <v>2784</v>
      </c>
      <c r="E22" s="7">
        <v>0</v>
      </c>
      <c r="F22" t="s">
        <v>2840</v>
      </c>
      <c r="G22" t="s">
        <v>144</v>
      </c>
      <c r="H22" s="7" t="s">
        <v>139</v>
      </c>
      <c r="I22" s="7" t="s">
        <v>2825</v>
      </c>
      <c r="J22" s="7" t="s">
        <v>2827</v>
      </c>
      <c r="O22" t="s">
        <v>2834</v>
      </c>
      <c r="P22" t="s">
        <v>2830</v>
      </c>
    </row>
    <row r="23" spans="2:23" x14ac:dyDescent="0.2">
      <c r="B23" t="s">
        <v>2841</v>
      </c>
      <c r="C23" t="s">
        <v>2784</v>
      </c>
      <c r="E23" s="7">
        <v>0</v>
      </c>
      <c r="F23" t="s">
        <v>2842</v>
      </c>
      <c r="G23" t="s">
        <v>144</v>
      </c>
      <c r="H23" s="7" t="s">
        <v>139</v>
      </c>
      <c r="I23" s="7" t="s">
        <v>2825</v>
      </c>
      <c r="J23" s="7" t="s">
        <v>2827</v>
      </c>
      <c r="O23" t="s">
        <v>2834</v>
      </c>
      <c r="P23" t="s">
        <v>2830</v>
      </c>
    </row>
    <row r="24" spans="2:23" x14ac:dyDescent="0.2">
      <c r="B24" t="s">
        <v>2843</v>
      </c>
      <c r="C24" t="s">
        <v>2784</v>
      </c>
      <c r="E24" s="7">
        <v>0</v>
      </c>
      <c r="F24" t="s">
        <v>2844</v>
      </c>
      <c r="G24" t="s">
        <v>144</v>
      </c>
      <c r="H24" s="7" t="s">
        <v>139</v>
      </c>
      <c r="I24" s="7" t="s">
        <v>2825</v>
      </c>
      <c r="J24" s="7" t="s">
        <v>2827</v>
      </c>
      <c r="O24" t="s">
        <v>2834</v>
      </c>
      <c r="P24" t="s">
        <v>2830</v>
      </c>
    </row>
    <row r="26" spans="2:23" x14ac:dyDescent="0.2">
      <c r="B26" t="s">
        <v>2845</v>
      </c>
      <c r="C26" t="s">
        <v>152</v>
      </c>
      <c r="D26" s="7">
        <v>24</v>
      </c>
      <c r="E26" s="7">
        <v>0</v>
      </c>
      <c r="G26" t="s">
        <v>144</v>
      </c>
      <c r="H26" s="7" t="s">
        <v>139</v>
      </c>
      <c r="I26" s="7" t="s">
        <v>2825</v>
      </c>
      <c r="J26" s="7" t="s">
        <v>2846</v>
      </c>
      <c r="L26" s="7">
        <v>1</v>
      </c>
      <c r="O26" t="s">
        <v>2829</v>
      </c>
      <c r="P26" t="s">
        <v>2830</v>
      </c>
      <c r="Q26" t="s">
        <v>2831</v>
      </c>
      <c r="R26" s="7">
        <v>2</v>
      </c>
      <c r="S26" s="7">
        <v>24</v>
      </c>
      <c r="T26" s="7">
        <v>48</v>
      </c>
      <c r="U26" s="7">
        <v>96</v>
      </c>
      <c r="V26" s="7">
        <v>0.5</v>
      </c>
      <c r="W26" s="7">
        <v>24</v>
      </c>
    </row>
    <row r="28" spans="2:23" x14ac:dyDescent="0.2">
      <c r="B28" t="s">
        <v>2847</v>
      </c>
      <c r="C28" t="s">
        <v>152</v>
      </c>
      <c r="D28" s="7">
        <v>24</v>
      </c>
      <c r="E28" s="7">
        <v>0</v>
      </c>
      <c r="G28" t="s">
        <v>144</v>
      </c>
      <c r="H28" s="7" t="s">
        <v>139</v>
      </c>
      <c r="I28" s="7" t="s">
        <v>2825</v>
      </c>
      <c r="J28" s="7" t="s">
        <v>2848</v>
      </c>
      <c r="L28" s="7">
        <v>1</v>
      </c>
      <c r="O28" t="s">
        <v>2829</v>
      </c>
      <c r="P28" t="s">
        <v>2830</v>
      </c>
      <c r="Q28" t="s">
        <v>2831</v>
      </c>
      <c r="R28" s="7">
        <v>2</v>
      </c>
      <c r="S28" s="7">
        <v>24</v>
      </c>
      <c r="T28" s="7">
        <v>48</v>
      </c>
      <c r="U28" s="7">
        <v>96</v>
      </c>
      <c r="V28" s="7">
        <v>0.5</v>
      </c>
      <c r="W28" s="7">
        <v>24</v>
      </c>
    </row>
    <row r="29" spans="2:23" x14ac:dyDescent="0.2">
      <c r="B29" t="s">
        <v>2849</v>
      </c>
      <c r="C29" t="s">
        <v>2784</v>
      </c>
      <c r="E29" s="7">
        <v>0</v>
      </c>
      <c r="F29" t="s">
        <v>2850</v>
      </c>
      <c r="G29" t="s">
        <v>144</v>
      </c>
      <c r="H29" s="7" t="s">
        <v>139</v>
      </c>
      <c r="I29" s="7" t="s">
        <v>2825</v>
      </c>
      <c r="J29" s="7" t="s">
        <v>2848</v>
      </c>
      <c r="O29" t="s">
        <v>2705</v>
      </c>
      <c r="P29" t="s">
        <v>2830</v>
      </c>
    </row>
    <row r="30" spans="2:23" x14ac:dyDescent="0.2">
      <c r="B30" t="s">
        <v>2851</v>
      </c>
      <c r="C30" t="s">
        <v>2784</v>
      </c>
      <c r="E30" s="7">
        <v>0</v>
      </c>
      <c r="F30" t="s">
        <v>2852</v>
      </c>
      <c r="G30" t="s">
        <v>144</v>
      </c>
      <c r="H30" s="7" t="s">
        <v>139</v>
      </c>
      <c r="I30" s="7" t="s">
        <v>2825</v>
      </c>
      <c r="J30" s="7" t="s">
        <v>2848</v>
      </c>
      <c r="O30" t="s">
        <v>2705</v>
      </c>
      <c r="P30" t="s">
        <v>2830</v>
      </c>
    </row>
    <row r="31" spans="2:23" x14ac:dyDescent="0.2">
      <c r="B31" t="s">
        <v>2853</v>
      </c>
      <c r="C31" t="s">
        <v>2784</v>
      </c>
      <c r="E31" s="7">
        <v>0</v>
      </c>
      <c r="F31" t="s">
        <v>2854</v>
      </c>
      <c r="G31" t="s">
        <v>144</v>
      </c>
      <c r="H31" s="7" t="s">
        <v>139</v>
      </c>
      <c r="I31" s="7" t="s">
        <v>2825</v>
      </c>
      <c r="J31" s="7" t="s">
        <v>2848</v>
      </c>
      <c r="O31" t="s">
        <v>2705</v>
      </c>
      <c r="P31" t="s">
        <v>2830</v>
      </c>
    </row>
    <row r="32" spans="2:23" x14ac:dyDescent="0.2">
      <c r="B32" t="s">
        <v>2855</v>
      </c>
      <c r="C32" t="s">
        <v>2784</v>
      </c>
      <c r="E32" s="7">
        <v>0</v>
      </c>
      <c r="F32" t="s">
        <v>2856</v>
      </c>
      <c r="G32" t="s">
        <v>144</v>
      </c>
      <c r="H32" s="7" t="s">
        <v>139</v>
      </c>
      <c r="I32" s="7" t="s">
        <v>2825</v>
      </c>
      <c r="J32" s="7" t="s">
        <v>2848</v>
      </c>
      <c r="O32" t="s">
        <v>2705</v>
      </c>
      <c r="P32" t="s">
        <v>2830</v>
      </c>
    </row>
    <row r="33" spans="2:16" x14ac:dyDescent="0.2">
      <c r="B33" t="s">
        <v>2857</v>
      </c>
      <c r="C33" t="s">
        <v>2784</v>
      </c>
      <c r="E33" s="7">
        <v>0</v>
      </c>
      <c r="F33" t="s">
        <v>2858</v>
      </c>
      <c r="G33" t="s">
        <v>144</v>
      </c>
      <c r="H33" s="7" t="s">
        <v>139</v>
      </c>
      <c r="I33" s="7" t="s">
        <v>2825</v>
      </c>
      <c r="J33" s="7" t="s">
        <v>2848</v>
      </c>
      <c r="O33" t="s">
        <v>2705</v>
      </c>
      <c r="P33" t="s">
        <v>2830</v>
      </c>
    </row>
    <row r="34" spans="2:16" x14ac:dyDescent="0.2">
      <c r="B34" t="s">
        <v>2859</v>
      </c>
      <c r="C34" t="s">
        <v>2784</v>
      </c>
      <c r="E34" s="7">
        <v>0</v>
      </c>
      <c r="F34" t="s">
        <v>2860</v>
      </c>
      <c r="G34" t="s">
        <v>144</v>
      </c>
      <c r="H34" s="7" t="s">
        <v>139</v>
      </c>
      <c r="I34" s="7" t="s">
        <v>2825</v>
      </c>
      <c r="J34" s="7" t="s">
        <v>2848</v>
      </c>
      <c r="O34" t="s">
        <v>2705</v>
      </c>
      <c r="P34" t="s">
        <v>2830</v>
      </c>
    </row>
    <row r="35" spans="2:16" x14ac:dyDescent="0.2">
      <c r="B35" t="s">
        <v>2861</v>
      </c>
      <c r="C35" t="s">
        <v>2784</v>
      </c>
      <c r="E35" s="7">
        <v>0</v>
      </c>
      <c r="F35" t="s">
        <v>2862</v>
      </c>
      <c r="G35" t="s">
        <v>144</v>
      </c>
      <c r="H35" s="7" t="s">
        <v>139</v>
      </c>
      <c r="I35" s="7" t="s">
        <v>2825</v>
      </c>
      <c r="J35" s="7" t="s">
        <v>2848</v>
      </c>
      <c r="O35" t="s">
        <v>2705</v>
      </c>
      <c r="P35" t="s">
        <v>2830</v>
      </c>
    </row>
    <row r="36" spans="2:16" x14ac:dyDescent="0.2">
      <c r="B36" t="s">
        <v>2863</v>
      </c>
      <c r="C36" t="s">
        <v>2784</v>
      </c>
      <c r="E36" s="7">
        <v>0</v>
      </c>
      <c r="F36" t="s">
        <v>2864</v>
      </c>
      <c r="G36" t="s">
        <v>144</v>
      </c>
      <c r="H36" s="7" t="s">
        <v>139</v>
      </c>
      <c r="I36" s="7" t="s">
        <v>2825</v>
      </c>
      <c r="J36" s="7" t="s">
        <v>2848</v>
      </c>
      <c r="O36" t="s">
        <v>2705</v>
      </c>
      <c r="P36" t="s">
        <v>2830</v>
      </c>
    </row>
    <row r="37" spans="2:16" x14ac:dyDescent="0.2">
      <c r="B37" t="s">
        <v>2865</v>
      </c>
      <c r="C37" t="s">
        <v>2784</v>
      </c>
      <c r="E37" s="7">
        <v>0</v>
      </c>
      <c r="F37" t="s">
        <v>2866</v>
      </c>
      <c r="G37" t="s">
        <v>144</v>
      </c>
      <c r="H37" s="7" t="s">
        <v>139</v>
      </c>
      <c r="I37" s="7" t="s">
        <v>2825</v>
      </c>
      <c r="J37" s="7" t="s">
        <v>2848</v>
      </c>
      <c r="O37" t="s">
        <v>2705</v>
      </c>
      <c r="P37" t="s">
        <v>2830</v>
      </c>
    </row>
    <row r="38" spans="2:16" x14ac:dyDescent="0.2">
      <c r="B38" t="s">
        <v>2867</v>
      </c>
      <c r="C38" t="s">
        <v>2784</v>
      </c>
      <c r="E38" s="7">
        <v>0</v>
      </c>
      <c r="F38" t="s">
        <v>2868</v>
      </c>
      <c r="G38" t="s">
        <v>144</v>
      </c>
      <c r="H38" s="7" t="s">
        <v>139</v>
      </c>
      <c r="I38" s="7" t="s">
        <v>2825</v>
      </c>
      <c r="J38" s="7" t="s">
        <v>2848</v>
      </c>
      <c r="O38" t="s">
        <v>2705</v>
      </c>
      <c r="P38" t="s">
        <v>2830</v>
      </c>
    </row>
    <row r="39" spans="2:16" x14ac:dyDescent="0.2">
      <c r="B39" t="s">
        <v>2869</v>
      </c>
      <c r="C39" t="s">
        <v>2784</v>
      </c>
      <c r="E39" s="7">
        <v>0</v>
      </c>
      <c r="F39" t="s">
        <v>2870</v>
      </c>
      <c r="G39" t="s">
        <v>144</v>
      </c>
      <c r="H39" s="7" t="s">
        <v>139</v>
      </c>
      <c r="I39" s="7" t="s">
        <v>2825</v>
      </c>
      <c r="J39" s="7" t="s">
        <v>2848</v>
      </c>
      <c r="O39" t="s">
        <v>2705</v>
      </c>
      <c r="P39" t="s">
        <v>2830</v>
      </c>
    </row>
    <row r="40" spans="2:16" x14ac:dyDescent="0.2">
      <c r="B40" t="s">
        <v>2871</v>
      </c>
      <c r="C40" t="s">
        <v>2784</v>
      </c>
      <c r="E40" s="7">
        <v>0</v>
      </c>
      <c r="F40" t="s">
        <v>2872</v>
      </c>
      <c r="G40" t="s">
        <v>144</v>
      </c>
      <c r="H40" s="7" t="s">
        <v>139</v>
      </c>
      <c r="I40" s="7" t="s">
        <v>2825</v>
      </c>
      <c r="J40" s="7" t="s">
        <v>2848</v>
      </c>
      <c r="O40" t="s">
        <v>2705</v>
      </c>
      <c r="P40" t="s">
        <v>2830</v>
      </c>
    </row>
    <row r="41" spans="2:16" x14ac:dyDescent="0.2">
      <c r="B41" t="s">
        <v>2873</v>
      </c>
      <c r="C41" t="s">
        <v>2784</v>
      </c>
      <c r="E41" s="7">
        <v>0</v>
      </c>
      <c r="F41" t="s">
        <v>2874</v>
      </c>
      <c r="G41" t="s">
        <v>144</v>
      </c>
      <c r="H41" s="7" t="s">
        <v>139</v>
      </c>
      <c r="I41" s="7" t="s">
        <v>2825</v>
      </c>
      <c r="J41" s="7" t="s">
        <v>2848</v>
      </c>
      <c r="O41" t="s">
        <v>2705</v>
      </c>
      <c r="P41" t="s">
        <v>2830</v>
      </c>
    </row>
    <row r="42" spans="2:16" x14ac:dyDescent="0.2">
      <c r="B42" t="s">
        <v>2875</v>
      </c>
      <c r="C42" t="s">
        <v>2784</v>
      </c>
      <c r="E42" s="7">
        <v>0</v>
      </c>
      <c r="F42" t="s">
        <v>2876</v>
      </c>
      <c r="G42" t="s">
        <v>144</v>
      </c>
      <c r="H42" s="7" t="s">
        <v>139</v>
      </c>
      <c r="I42" s="7" t="s">
        <v>2825</v>
      </c>
      <c r="J42" s="7" t="s">
        <v>2848</v>
      </c>
      <c r="O42" t="s">
        <v>2705</v>
      </c>
      <c r="P42" t="s">
        <v>2830</v>
      </c>
    </row>
    <row r="43" spans="2:16" x14ac:dyDescent="0.2">
      <c r="B43" t="s">
        <v>2877</v>
      </c>
      <c r="C43" t="s">
        <v>2784</v>
      </c>
      <c r="E43" s="7">
        <v>0</v>
      </c>
      <c r="F43" t="s">
        <v>2878</v>
      </c>
      <c r="G43" t="s">
        <v>144</v>
      </c>
      <c r="H43" s="7" t="s">
        <v>139</v>
      </c>
      <c r="I43" s="7" t="s">
        <v>2825</v>
      </c>
      <c r="J43" s="7" t="s">
        <v>2848</v>
      </c>
      <c r="O43" t="s">
        <v>2705</v>
      </c>
      <c r="P43" t="s">
        <v>2830</v>
      </c>
    </row>
    <row r="44" spans="2:16" x14ac:dyDescent="0.2">
      <c r="B44" t="s">
        <v>2879</v>
      </c>
      <c r="C44" t="s">
        <v>2784</v>
      </c>
      <c r="E44" s="7">
        <v>0</v>
      </c>
      <c r="F44" t="s">
        <v>2880</v>
      </c>
      <c r="G44" t="s">
        <v>144</v>
      </c>
      <c r="H44" s="7" t="s">
        <v>139</v>
      </c>
      <c r="I44" s="7" t="s">
        <v>2825</v>
      </c>
      <c r="J44" s="7" t="s">
        <v>2848</v>
      </c>
      <c r="O44" t="s">
        <v>2705</v>
      </c>
      <c r="P44" t="s">
        <v>2830</v>
      </c>
    </row>
    <row r="45" spans="2:16" x14ac:dyDescent="0.2">
      <c r="B45" t="s">
        <v>2881</v>
      </c>
      <c r="C45" t="s">
        <v>2784</v>
      </c>
      <c r="E45" s="7">
        <v>0</v>
      </c>
      <c r="F45" t="s">
        <v>2882</v>
      </c>
      <c r="G45" t="s">
        <v>144</v>
      </c>
      <c r="H45" s="7" t="s">
        <v>139</v>
      </c>
      <c r="I45" s="7" t="s">
        <v>2825</v>
      </c>
      <c r="J45" s="7" t="s">
        <v>2848</v>
      </c>
      <c r="O45" t="s">
        <v>2705</v>
      </c>
      <c r="P45" t="s">
        <v>2830</v>
      </c>
    </row>
    <row r="46" spans="2:16" x14ac:dyDescent="0.2">
      <c r="B46" t="s">
        <v>2883</v>
      </c>
      <c r="C46" t="s">
        <v>2784</v>
      </c>
      <c r="E46" s="7">
        <v>0</v>
      </c>
      <c r="F46" t="s">
        <v>2884</v>
      </c>
      <c r="G46" t="s">
        <v>144</v>
      </c>
      <c r="H46" s="7" t="s">
        <v>139</v>
      </c>
      <c r="I46" s="7" t="s">
        <v>2825</v>
      </c>
      <c r="J46" s="7" t="s">
        <v>2848</v>
      </c>
      <c r="O46" t="s">
        <v>2705</v>
      </c>
      <c r="P46" t="s">
        <v>2830</v>
      </c>
    </row>
    <row r="47" spans="2:16" x14ac:dyDescent="0.2">
      <c r="B47" t="s">
        <v>2885</v>
      </c>
      <c r="C47" t="s">
        <v>2784</v>
      </c>
      <c r="E47" s="7">
        <v>0</v>
      </c>
      <c r="F47" t="s">
        <v>2886</v>
      </c>
      <c r="G47" t="s">
        <v>144</v>
      </c>
      <c r="H47" s="7" t="s">
        <v>139</v>
      </c>
      <c r="I47" s="7" t="s">
        <v>2825</v>
      </c>
      <c r="J47" s="7" t="s">
        <v>2848</v>
      </c>
      <c r="O47" t="s">
        <v>2705</v>
      </c>
      <c r="P47" t="s">
        <v>2830</v>
      </c>
    </row>
    <row r="48" spans="2:16" x14ac:dyDescent="0.2">
      <c r="B48" t="s">
        <v>2887</v>
      </c>
      <c r="C48" t="s">
        <v>2784</v>
      </c>
      <c r="E48" s="7">
        <v>0</v>
      </c>
      <c r="F48" t="s">
        <v>2888</v>
      </c>
      <c r="G48" t="s">
        <v>144</v>
      </c>
      <c r="H48" s="7" t="s">
        <v>139</v>
      </c>
      <c r="I48" s="7" t="s">
        <v>2825</v>
      </c>
      <c r="J48" s="7" t="s">
        <v>2848</v>
      </c>
      <c r="O48" t="s">
        <v>2705</v>
      </c>
      <c r="P48" t="s">
        <v>2830</v>
      </c>
    </row>
    <row r="49" spans="2:16" x14ac:dyDescent="0.2">
      <c r="B49" t="s">
        <v>2889</v>
      </c>
      <c r="C49" t="s">
        <v>2784</v>
      </c>
      <c r="E49" s="7">
        <v>0</v>
      </c>
      <c r="F49" t="s">
        <v>2890</v>
      </c>
      <c r="G49" t="s">
        <v>144</v>
      </c>
      <c r="H49" s="7" t="s">
        <v>139</v>
      </c>
      <c r="I49" s="7" t="s">
        <v>2825</v>
      </c>
      <c r="J49" s="7" t="s">
        <v>2848</v>
      </c>
      <c r="O49" t="s">
        <v>2705</v>
      </c>
      <c r="P49" t="s">
        <v>2830</v>
      </c>
    </row>
    <row r="50" spans="2:16" x14ac:dyDescent="0.2">
      <c r="B50" t="s">
        <v>2891</v>
      </c>
      <c r="C50" t="s">
        <v>2784</v>
      </c>
      <c r="E50" s="7">
        <v>0</v>
      </c>
      <c r="F50" t="s">
        <v>2892</v>
      </c>
      <c r="G50" t="s">
        <v>144</v>
      </c>
      <c r="H50" s="7" t="s">
        <v>139</v>
      </c>
      <c r="I50" s="7" t="s">
        <v>2825</v>
      </c>
      <c r="J50" s="7" t="s">
        <v>2848</v>
      </c>
      <c r="O50" t="s">
        <v>2705</v>
      </c>
      <c r="P50" t="s">
        <v>2830</v>
      </c>
    </row>
    <row r="51" spans="2:16" x14ac:dyDescent="0.2">
      <c r="B51" t="s">
        <v>2893</v>
      </c>
      <c r="C51" t="s">
        <v>2784</v>
      </c>
      <c r="E51" s="7">
        <v>0</v>
      </c>
      <c r="F51" t="s">
        <v>2894</v>
      </c>
      <c r="G51" t="s">
        <v>144</v>
      </c>
      <c r="H51" s="7" t="s">
        <v>139</v>
      </c>
      <c r="I51" s="7" t="s">
        <v>2825</v>
      </c>
      <c r="J51" s="7" t="s">
        <v>2848</v>
      </c>
      <c r="O51" t="s">
        <v>2705</v>
      </c>
      <c r="P51" t="s">
        <v>2830</v>
      </c>
    </row>
    <row r="52" spans="2:16" x14ac:dyDescent="0.2">
      <c r="B52" t="s">
        <v>2895</v>
      </c>
      <c r="C52" t="s">
        <v>2784</v>
      </c>
      <c r="E52" s="7">
        <v>0</v>
      </c>
      <c r="F52" t="s">
        <v>2896</v>
      </c>
      <c r="G52" t="s">
        <v>144</v>
      </c>
      <c r="H52" s="7" t="s">
        <v>139</v>
      </c>
      <c r="I52" s="7" t="s">
        <v>2825</v>
      </c>
      <c r="J52" s="7" t="s">
        <v>2848</v>
      </c>
      <c r="O52" t="s">
        <v>2705</v>
      </c>
      <c r="P52" t="s">
        <v>2830</v>
      </c>
    </row>
    <row r="53" spans="2:16" x14ac:dyDescent="0.2">
      <c r="B53" t="s">
        <v>2897</v>
      </c>
      <c r="C53" t="s">
        <v>2784</v>
      </c>
      <c r="E53" s="7">
        <v>0</v>
      </c>
      <c r="F53" t="s">
        <v>2898</v>
      </c>
      <c r="G53" t="s">
        <v>144</v>
      </c>
      <c r="H53" s="7" t="s">
        <v>139</v>
      </c>
      <c r="I53" s="7" t="s">
        <v>2825</v>
      </c>
      <c r="J53" s="7" t="s">
        <v>2848</v>
      </c>
      <c r="O53" t="s">
        <v>2705</v>
      </c>
      <c r="P53" t="s">
        <v>2830</v>
      </c>
    </row>
    <row r="54" spans="2:16" x14ac:dyDescent="0.2">
      <c r="B54" t="s">
        <v>2899</v>
      </c>
      <c r="C54" t="s">
        <v>2784</v>
      </c>
      <c r="E54" s="7">
        <v>0</v>
      </c>
      <c r="F54" t="s">
        <v>2900</v>
      </c>
      <c r="G54" t="s">
        <v>144</v>
      </c>
      <c r="H54" s="7" t="s">
        <v>139</v>
      </c>
      <c r="I54" s="7" t="s">
        <v>2825</v>
      </c>
      <c r="J54" s="7" t="s">
        <v>2848</v>
      </c>
      <c r="O54" t="s">
        <v>2705</v>
      </c>
      <c r="P54" t="s">
        <v>2830</v>
      </c>
    </row>
    <row r="55" spans="2:16" x14ac:dyDescent="0.2">
      <c r="B55" t="s">
        <v>2901</v>
      </c>
      <c r="C55" t="s">
        <v>2784</v>
      </c>
      <c r="E55" s="7">
        <v>0</v>
      </c>
      <c r="F55" t="s">
        <v>2902</v>
      </c>
      <c r="G55" t="s">
        <v>144</v>
      </c>
      <c r="H55" s="7" t="s">
        <v>139</v>
      </c>
      <c r="I55" s="7" t="s">
        <v>2825</v>
      </c>
      <c r="J55" s="7" t="s">
        <v>2848</v>
      </c>
      <c r="O55" t="s">
        <v>2705</v>
      </c>
      <c r="P55" t="s">
        <v>2830</v>
      </c>
    </row>
    <row r="56" spans="2:16" x14ac:dyDescent="0.2">
      <c r="B56" t="s">
        <v>2903</v>
      </c>
      <c r="C56" t="s">
        <v>2784</v>
      </c>
      <c r="E56" s="7">
        <v>0</v>
      </c>
      <c r="F56" t="s">
        <v>2904</v>
      </c>
      <c r="G56" t="s">
        <v>144</v>
      </c>
      <c r="H56" s="7" t="s">
        <v>139</v>
      </c>
      <c r="I56" s="7" t="s">
        <v>2825</v>
      </c>
      <c r="J56" s="7" t="s">
        <v>2848</v>
      </c>
      <c r="O56" t="s">
        <v>2705</v>
      </c>
      <c r="P56" t="s">
        <v>2830</v>
      </c>
    </row>
    <row r="57" spans="2:16" x14ac:dyDescent="0.2">
      <c r="B57" t="s">
        <v>2905</v>
      </c>
      <c r="C57" t="s">
        <v>2784</v>
      </c>
      <c r="E57" s="7">
        <v>0</v>
      </c>
      <c r="F57" t="s">
        <v>2906</v>
      </c>
      <c r="G57" t="s">
        <v>144</v>
      </c>
      <c r="H57" s="7" t="s">
        <v>139</v>
      </c>
      <c r="I57" s="7" t="s">
        <v>2825</v>
      </c>
      <c r="J57" s="7" t="s">
        <v>2848</v>
      </c>
      <c r="O57" t="s">
        <v>2705</v>
      </c>
      <c r="P57" t="s">
        <v>2830</v>
      </c>
    </row>
    <row r="58" spans="2:16" x14ac:dyDescent="0.2">
      <c r="B58" t="s">
        <v>2907</v>
      </c>
      <c r="C58" t="s">
        <v>2784</v>
      </c>
      <c r="E58" s="7">
        <v>0</v>
      </c>
      <c r="F58" t="s">
        <v>2908</v>
      </c>
      <c r="G58" t="s">
        <v>144</v>
      </c>
      <c r="H58" s="7" t="s">
        <v>139</v>
      </c>
      <c r="I58" s="7" t="s">
        <v>2825</v>
      </c>
      <c r="J58" s="7" t="s">
        <v>2848</v>
      </c>
      <c r="O58" t="s">
        <v>2705</v>
      </c>
      <c r="P58" t="s">
        <v>2830</v>
      </c>
    </row>
    <row r="59" spans="2:16" x14ac:dyDescent="0.2">
      <c r="B59" t="s">
        <v>2909</v>
      </c>
      <c r="C59" t="s">
        <v>2784</v>
      </c>
      <c r="E59" s="7">
        <v>0</v>
      </c>
      <c r="F59" t="s">
        <v>2910</v>
      </c>
      <c r="G59" t="s">
        <v>144</v>
      </c>
      <c r="H59" s="7" t="s">
        <v>139</v>
      </c>
      <c r="I59" s="7" t="s">
        <v>2825</v>
      </c>
      <c r="J59" s="7" t="s">
        <v>2848</v>
      </c>
      <c r="O59" t="s">
        <v>2705</v>
      </c>
      <c r="P59" t="s">
        <v>2830</v>
      </c>
    </row>
    <row r="60" spans="2:16" x14ac:dyDescent="0.2">
      <c r="B60" t="s">
        <v>2911</v>
      </c>
      <c r="C60" t="s">
        <v>2784</v>
      </c>
      <c r="E60" s="7">
        <v>0</v>
      </c>
      <c r="F60" t="s">
        <v>2912</v>
      </c>
      <c r="G60" t="s">
        <v>144</v>
      </c>
      <c r="H60" s="7" t="s">
        <v>139</v>
      </c>
      <c r="I60" s="7" t="s">
        <v>2825</v>
      </c>
      <c r="J60" s="7" t="s">
        <v>2848</v>
      </c>
      <c r="O60" t="s">
        <v>2705</v>
      </c>
      <c r="P60" t="s">
        <v>2830</v>
      </c>
    </row>
    <row r="61" spans="2:16" x14ac:dyDescent="0.2">
      <c r="B61" t="s">
        <v>2913</v>
      </c>
      <c r="C61" t="s">
        <v>2784</v>
      </c>
      <c r="E61" s="7">
        <v>0</v>
      </c>
      <c r="F61" t="s">
        <v>2914</v>
      </c>
      <c r="G61" t="s">
        <v>144</v>
      </c>
      <c r="H61" s="7" t="s">
        <v>139</v>
      </c>
      <c r="I61" s="7" t="s">
        <v>2825</v>
      </c>
      <c r="J61" s="7" t="s">
        <v>2848</v>
      </c>
      <c r="O61" t="s">
        <v>2705</v>
      </c>
      <c r="P61" t="s">
        <v>2830</v>
      </c>
    </row>
    <row r="62" spans="2:16" x14ac:dyDescent="0.2">
      <c r="B62" t="s">
        <v>2915</v>
      </c>
      <c r="C62" t="s">
        <v>2784</v>
      </c>
      <c r="E62" s="7">
        <v>0</v>
      </c>
      <c r="F62" t="s">
        <v>2916</v>
      </c>
      <c r="G62" t="s">
        <v>144</v>
      </c>
      <c r="H62" s="7" t="s">
        <v>139</v>
      </c>
      <c r="I62" s="7" t="s">
        <v>2825</v>
      </c>
      <c r="J62" s="7" t="s">
        <v>2848</v>
      </c>
      <c r="O62" t="s">
        <v>2705</v>
      </c>
      <c r="P62" t="s">
        <v>2830</v>
      </c>
    </row>
    <row r="63" spans="2:16" x14ac:dyDescent="0.2">
      <c r="B63" t="s">
        <v>2917</v>
      </c>
      <c r="C63" t="s">
        <v>2784</v>
      </c>
      <c r="E63" s="7">
        <v>0</v>
      </c>
      <c r="F63" t="s">
        <v>2918</v>
      </c>
      <c r="G63" t="s">
        <v>144</v>
      </c>
      <c r="H63" s="7" t="s">
        <v>139</v>
      </c>
      <c r="I63" s="7" t="s">
        <v>2825</v>
      </c>
      <c r="J63" s="7" t="s">
        <v>2848</v>
      </c>
      <c r="O63" t="s">
        <v>2705</v>
      </c>
      <c r="P63" t="s">
        <v>2830</v>
      </c>
    </row>
    <row r="64" spans="2:16" x14ac:dyDescent="0.2">
      <c r="B64" t="s">
        <v>2919</v>
      </c>
      <c r="C64" t="s">
        <v>2784</v>
      </c>
      <c r="E64" s="7">
        <v>0</v>
      </c>
      <c r="F64" t="s">
        <v>2920</v>
      </c>
      <c r="G64" t="s">
        <v>144</v>
      </c>
      <c r="H64" s="7" t="s">
        <v>139</v>
      </c>
      <c r="I64" s="7" t="s">
        <v>2825</v>
      </c>
      <c r="J64" s="7" t="s">
        <v>2848</v>
      </c>
      <c r="O64" t="s">
        <v>2705</v>
      </c>
      <c r="P64" t="s">
        <v>2830</v>
      </c>
    </row>
    <row r="65" spans="2:23" x14ac:dyDescent="0.2">
      <c r="B65" t="s">
        <v>2921</v>
      </c>
      <c r="C65" t="s">
        <v>2784</v>
      </c>
      <c r="E65" s="7">
        <v>0</v>
      </c>
      <c r="F65" t="s">
        <v>2922</v>
      </c>
      <c r="G65" t="s">
        <v>144</v>
      </c>
      <c r="H65" s="7" t="s">
        <v>139</v>
      </c>
      <c r="I65" s="7" t="s">
        <v>2825</v>
      </c>
      <c r="J65" s="7" t="s">
        <v>2848</v>
      </c>
      <c r="O65" t="s">
        <v>2705</v>
      </c>
      <c r="P65" t="s">
        <v>2830</v>
      </c>
    </row>
    <row r="66" spans="2:23" x14ac:dyDescent="0.2">
      <c r="B66" t="s">
        <v>2923</v>
      </c>
      <c r="C66" t="s">
        <v>2784</v>
      </c>
      <c r="E66" s="7">
        <v>0</v>
      </c>
      <c r="F66" t="s">
        <v>2924</v>
      </c>
      <c r="G66" t="s">
        <v>144</v>
      </c>
      <c r="H66" s="7" t="s">
        <v>139</v>
      </c>
      <c r="I66" s="7" t="s">
        <v>2825</v>
      </c>
      <c r="J66" s="7" t="s">
        <v>2848</v>
      </c>
      <c r="O66" t="s">
        <v>2705</v>
      </c>
      <c r="P66" t="s">
        <v>2830</v>
      </c>
    </row>
    <row r="67" spans="2:23" x14ac:dyDescent="0.2">
      <c r="B67" t="s">
        <v>2925</v>
      </c>
      <c r="C67" t="s">
        <v>2784</v>
      </c>
      <c r="E67" s="7">
        <v>0</v>
      </c>
      <c r="F67" t="s">
        <v>2926</v>
      </c>
      <c r="G67" t="s">
        <v>144</v>
      </c>
      <c r="H67" s="7" t="s">
        <v>139</v>
      </c>
      <c r="I67" s="7" t="s">
        <v>2825</v>
      </c>
      <c r="J67" s="7" t="s">
        <v>2848</v>
      </c>
      <c r="O67" t="s">
        <v>2705</v>
      </c>
      <c r="P67" t="s">
        <v>2830</v>
      </c>
    </row>
    <row r="69" spans="2:23" x14ac:dyDescent="0.2">
      <c r="B69" t="s">
        <v>2927</v>
      </c>
      <c r="C69" t="s">
        <v>152</v>
      </c>
      <c r="D69" s="7">
        <v>24</v>
      </c>
      <c r="E69" s="7">
        <v>0</v>
      </c>
      <c r="G69" t="s">
        <v>144</v>
      </c>
      <c r="H69" s="7" t="s">
        <v>139</v>
      </c>
      <c r="I69" s="7" t="s">
        <v>2825</v>
      </c>
      <c r="J69" s="7" t="s">
        <v>2928</v>
      </c>
      <c r="L69" s="7">
        <v>1</v>
      </c>
      <c r="O69" t="s">
        <v>2829</v>
      </c>
      <c r="P69" t="s">
        <v>2830</v>
      </c>
      <c r="Q69" t="s">
        <v>2831</v>
      </c>
      <c r="R69" s="7">
        <v>2</v>
      </c>
      <c r="S69" s="7">
        <v>24</v>
      </c>
      <c r="T69" s="7">
        <v>48</v>
      </c>
      <c r="U69" s="7">
        <v>96</v>
      </c>
      <c r="V69" s="7">
        <v>0.5</v>
      </c>
      <c r="W69" s="7">
        <v>24</v>
      </c>
    </row>
    <row r="70" spans="2:23" x14ac:dyDescent="0.2">
      <c r="B70" t="s">
        <v>2929</v>
      </c>
      <c r="C70" t="s">
        <v>2784</v>
      </c>
      <c r="E70" s="7">
        <v>0</v>
      </c>
      <c r="F70" t="s">
        <v>2930</v>
      </c>
      <c r="G70" t="s">
        <v>144</v>
      </c>
      <c r="H70" s="7" t="s">
        <v>139</v>
      </c>
      <c r="I70" s="7" t="s">
        <v>2825</v>
      </c>
      <c r="J70" s="7" t="s">
        <v>2928</v>
      </c>
      <c r="O70" t="s">
        <v>2931</v>
      </c>
      <c r="P70" t="s">
        <v>2830</v>
      </c>
    </row>
    <row r="71" spans="2:23" x14ac:dyDescent="0.2">
      <c r="B71" t="s">
        <v>2932</v>
      </c>
      <c r="C71" t="s">
        <v>2784</v>
      </c>
      <c r="E71" s="7">
        <v>0</v>
      </c>
      <c r="F71" t="s">
        <v>2933</v>
      </c>
      <c r="G71" t="s">
        <v>144</v>
      </c>
      <c r="H71" s="7" t="s">
        <v>139</v>
      </c>
      <c r="I71" s="7" t="s">
        <v>2825</v>
      </c>
      <c r="J71" s="7" t="s">
        <v>2928</v>
      </c>
      <c r="O71" t="s">
        <v>2705</v>
      </c>
      <c r="P71" t="s">
        <v>2830</v>
      </c>
    </row>
    <row r="72" spans="2:23" x14ac:dyDescent="0.2">
      <c r="B72" t="s">
        <v>2934</v>
      </c>
      <c r="C72" t="s">
        <v>2784</v>
      </c>
      <c r="E72" s="7">
        <v>0</v>
      </c>
      <c r="F72" t="s">
        <v>2935</v>
      </c>
      <c r="G72" t="s">
        <v>144</v>
      </c>
      <c r="H72" s="7" t="s">
        <v>139</v>
      </c>
      <c r="I72" s="7" t="s">
        <v>2825</v>
      </c>
      <c r="J72" s="7" t="s">
        <v>2928</v>
      </c>
      <c r="O72" t="s">
        <v>2705</v>
      </c>
      <c r="P72" t="s">
        <v>2830</v>
      </c>
    </row>
    <row r="73" spans="2:23" x14ac:dyDescent="0.2">
      <c r="B73" t="s">
        <v>2936</v>
      </c>
      <c r="C73" t="s">
        <v>2784</v>
      </c>
      <c r="E73" s="7">
        <v>0</v>
      </c>
      <c r="F73" t="s">
        <v>2937</v>
      </c>
      <c r="G73" t="s">
        <v>144</v>
      </c>
      <c r="H73" s="7" t="s">
        <v>139</v>
      </c>
      <c r="I73" s="7" t="s">
        <v>2825</v>
      </c>
      <c r="J73" s="7" t="s">
        <v>2928</v>
      </c>
      <c r="O73" t="s">
        <v>2705</v>
      </c>
      <c r="P73" t="s">
        <v>2830</v>
      </c>
    </row>
    <row r="74" spans="2:23" x14ac:dyDescent="0.2">
      <c r="B74" t="s">
        <v>2938</v>
      </c>
      <c r="C74" t="s">
        <v>2784</v>
      </c>
      <c r="E74" s="7">
        <v>0</v>
      </c>
      <c r="F74" t="s">
        <v>2939</v>
      </c>
      <c r="G74" t="s">
        <v>144</v>
      </c>
      <c r="H74" s="7" t="s">
        <v>139</v>
      </c>
      <c r="I74" s="7" t="s">
        <v>2825</v>
      </c>
      <c r="J74" s="7" t="s">
        <v>2928</v>
      </c>
      <c r="O74" t="s">
        <v>2705</v>
      </c>
      <c r="P74" t="s">
        <v>2830</v>
      </c>
    </row>
    <row r="75" spans="2:23" x14ac:dyDescent="0.2">
      <c r="B75" t="s">
        <v>2940</v>
      </c>
      <c r="C75" t="s">
        <v>2784</v>
      </c>
      <c r="E75" s="7">
        <v>0</v>
      </c>
      <c r="F75" t="s">
        <v>2941</v>
      </c>
      <c r="G75" t="s">
        <v>144</v>
      </c>
      <c r="H75" s="7" t="s">
        <v>139</v>
      </c>
      <c r="I75" s="7" t="s">
        <v>2825</v>
      </c>
      <c r="J75" s="7" t="s">
        <v>2928</v>
      </c>
      <c r="O75" t="s">
        <v>2705</v>
      </c>
      <c r="P75" t="s">
        <v>2830</v>
      </c>
    </row>
    <row r="76" spans="2:23" x14ac:dyDescent="0.2">
      <c r="B76" t="s">
        <v>2942</v>
      </c>
      <c r="C76" t="s">
        <v>2784</v>
      </c>
      <c r="E76" s="7">
        <v>0</v>
      </c>
      <c r="F76" t="s">
        <v>2943</v>
      </c>
      <c r="G76" t="s">
        <v>144</v>
      </c>
      <c r="H76" s="7" t="s">
        <v>139</v>
      </c>
      <c r="I76" s="7" t="s">
        <v>2825</v>
      </c>
      <c r="J76" s="7" t="s">
        <v>2928</v>
      </c>
      <c r="O76" t="s">
        <v>2705</v>
      </c>
      <c r="P76" t="s">
        <v>2830</v>
      </c>
    </row>
    <row r="77" spans="2:23" x14ac:dyDescent="0.2">
      <c r="B77" t="s">
        <v>2944</v>
      </c>
      <c r="C77" t="s">
        <v>2784</v>
      </c>
      <c r="E77" s="7">
        <v>0</v>
      </c>
      <c r="F77" t="s">
        <v>2945</v>
      </c>
      <c r="G77" t="s">
        <v>144</v>
      </c>
      <c r="H77" s="7" t="s">
        <v>139</v>
      </c>
      <c r="I77" s="7" t="s">
        <v>2825</v>
      </c>
      <c r="J77" s="7" t="s">
        <v>2928</v>
      </c>
      <c r="O77" t="s">
        <v>2705</v>
      </c>
      <c r="P77" t="s">
        <v>2830</v>
      </c>
    </row>
    <row r="78" spans="2:23" x14ac:dyDescent="0.2">
      <c r="B78" t="s">
        <v>2946</v>
      </c>
      <c r="C78" t="s">
        <v>2784</v>
      </c>
      <c r="E78" s="7">
        <v>0</v>
      </c>
      <c r="F78" t="s">
        <v>2947</v>
      </c>
      <c r="G78" t="s">
        <v>144</v>
      </c>
      <c r="H78" s="7" t="s">
        <v>139</v>
      </c>
      <c r="I78" s="7" t="s">
        <v>2825</v>
      </c>
      <c r="J78" s="7" t="s">
        <v>2928</v>
      </c>
      <c r="O78" t="s">
        <v>2705</v>
      </c>
      <c r="P78" t="s">
        <v>2830</v>
      </c>
    </row>
    <row r="79" spans="2:23" x14ac:dyDescent="0.2">
      <c r="B79" t="s">
        <v>2948</v>
      </c>
      <c r="C79" t="s">
        <v>2784</v>
      </c>
      <c r="E79" s="7">
        <v>0</v>
      </c>
      <c r="F79" t="s">
        <v>2949</v>
      </c>
      <c r="G79" t="s">
        <v>144</v>
      </c>
      <c r="H79" s="7" t="s">
        <v>139</v>
      </c>
      <c r="I79" s="7" t="s">
        <v>2825</v>
      </c>
      <c r="J79" s="7" t="s">
        <v>2928</v>
      </c>
      <c r="O79" t="s">
        <v>2705</v>
      </c>
      <c r="P79" t="s">
        <v>2830</v>
      </c>
    </row>
    <row r="80" spans="2:23" x14ac:dyDescent="0.2">
      <c r="B80" t="s">
        <v>2950</v>
      </c>
      <c r="C80" t="s">
        <v>2784</v>
      </c>
      <c r="E80" s="7">
        <v>0</v>
      </c>
      <c r="F80" t="s">
        <v>2951</v>
      </c>
      <c r="G80" t="s">
        <v>144</v>
      </c>
      <c r="H80" s="7" t="s">
        <v>139</v>
      </c>
      <c r="I80" s="7" t="s">
        <v>2825</v>
      </c>
      <c r="J80" s="7" t="s">
        <v>2928</v>
      </c>
      <c r="O80" t="s">
        <v>2705</v>
      </c>
      <c r="P80" t="s">
        <v>2830</v>
      </c>
    </row>
    <row r="81" spans="2:23" x14ac:dyDescent="0.2">
      <c r="B81" t="s">
        <v>2952</v>
      </c>
      <c r="C81" t="s">
        <v>2784</v>
      </c>
      <c r="E81" s="7">
        <v>0</v>
      </c>
      <c r="F81" t="s">
        <v>2953</v>
      </c>
      <c r="G81" t="s">
        <v>144</v>
      </c>
      <c r="H81" s="7" t="s">
        <v>139</v>
      </c>
      <c r="I81" s="7" t="s">
        <v>2825</v>
      </c>
      <c r="J81" s="7" t="s">
        <v>2928</v>
      </c>
      <c r="O81" t="s">
        <v>2705</v>
      </c>
      <c r="P81" t="s">
        <v>2830</v>
      </c>
    </row>
    <row r="82" spans="2:23" x14ac:dyDescent="0.2">
      <c r="B82" t="s">
        <v>2954</v>
      </c>
      <c r="C82" t="s">
        <v>2784</v>
      </c>
      <c r="E82" s="7">
        <v>0</v>
      </c>
      <c r="F82" t="s">
        <v>2955</v>
      </c>
      <c r="G82" t="s">
        <v>144</v>
      </c>
      <c r="H82" s="7" t="s">
        <v>139</v>
      </c>
      <c r="I82" s="7" t="s">
        <v>2825</v>
      </c>
      <c r="J82" s="7" t="s">
        <v>2928</v>
      </c>
      <c r="O82" t="s">
        <v>2705</v>
      </c>
      <c r="P82" t="s">
        <v>2830</v>
      </c>
    </row>
    <row r="83" spans="2:23" x14ac:dyDescent="0.2">
      <c r="B83" t="s">
        <v>2956</v>
      </c>
      <c r="C83" t="s">
        <v>2784</v>
      </c>
      <c r="E83" s="7">
        <v>0</v>
      </c>
      <c r="F83" t="s">
        <v>2957</v>
      </c>
      <c r="G83" t="s">
        <v>144</v>
      </c>
      <c r="H83" s="7" t="s">
        <v>139</v>
      </c>
      <c r="I83" s="7" t="s">
        <v>2825</v>
      </c>
      <c r="J83" s="7" t="s">
        <v>2928</v>
      </c>
      <c r="O83" t="s">
        <v>2705</v>
      </c>
      <c r="P83" t="s">
        <v>2830</v>
      </c>
    </row>
    <row r="84" spans="2:23" x14ac:dyDescent="0.2">
      <c r="B84" t="s">
        <v>2958</v>
      </c>
      <c r="C84" t="s">
        <v>2784</v>
      </c>
      <c r="E84" s="7">
        <v>0</v>
      </c>
      <c r="F84" t="s">
        <v>2959</v>
      </c>
      <c r="G84" t="s">
        <v>144</v>
      </c>
      <c r="H84" s="7" t="s">
        <v>139</v>
      </c>
      <c r="I84" s="7" t="s">
        <v>2825</v>
      </c>
      <c r="J84" s="7" t="s">
        <v>2928</v>
      </c>
      <c r="O84" t="s">
        <v>2705</v>
      </c>
      <c r="P84" t="s">
        <v>2830</v>
      </c>
    </row>
    <row r="85" spans="2:23" x14ac:dyDescent="0.2">
      <c r="B85" t="s">
        <v>2960</v>
      </c>
      <c r="C85" t="s">
        <v>2784</v>
      </c>
      <c r="E85" s="7">
        <v>0</v>
      </c>
      <c r="F85" t="s">
        <v>2961</v>
      </c>
      <c r="G85" t="s">
        <v>144</v>
      </c>
      <c r="H85" s="7" t="s">
        <v>139</v>
      </c>
      <c r="I85" s="7" t="s">
        <v>2825</v>
      </c>
      <c r="J85" s="7" t="s">
        <v>2928</v>
      </c>
      <c r="O85" t="s">
        <v>2705</v>
      </c>
      <c r="P85" t="s">
        <v>2830</v>
      </c>
    </row>
    <row r="86" spans="2:23" x14ac:dyDescent="0.2">
      <c r="B86" t="s">
        <v>2962</v>
      </c>
      <c r="C86" t="s">
        <v>2784</v>
      </c>
      <c r="E86" s="7">
        <v>0</v>
      </c>
      <c r="F86" t="s">
        <v>2963</v>
      </c>
      <c r="G86" t="s">
        <v>144</v>
      </c>
      <c r="H86" s="7" t="s">
        <v>139</v>
      </c>
      <c r="I86" s="7" t="s">
        <v>2825</v>
      </c>
      <c r="J86" s="7" t="s">
        <v>2928</v>
      </c>
      <c r="O86" t="s">
        <v>2705</v>
      </c>
      <c r="P86" t="s">
        <v>2830</v>
      </c>
    </row>
    <row r="87" spans="2:23" x14ac:dyDescent="0.2">
      <c r="B87" t="s">
        <v>2964</v>
      </c>
      <c r="C87" t="s">
        <v>2784</v>
      </c>
      <c r="E87" s="7">
        <v>0</v>
      </c>
      <c r="F87" t="s">
        <v>2965</v>
      </c>
      <c r="G87" t="s">
        <v>144</v>
      </c>
      <c r="H87" s="7" t="s">
        <v>139</v>
      </c>
      <c r="I87" s="7" t="s">
        <v>2825</v>
      </c>
      <c r="J87" s="7" t="s">
        <v>2928</v>
      </c>
      <c r="O87" t="s">
        <v>2705</v>
      </c>
      <c r="P87" t="s">
        <v>2830</v>
      </c>
    </row>
    <row r="89" spans="2:23" x14ac:dyDescent="0.2">
      <c r="B89" t="s">
        <v>145</v>
      </c>
      <c r="C89" t="s">
        <v>2818</v>
      </c>
      <c r="E89" s="7"/>
      <c r="G89" t="s">
        <v>146</v>
      </c>
      <c r="H89" s="7" t="s">
        <v>139</v>
      </c>
      <c r="I89" s="7" t="s">
        <v>2825</v>
      </c>
    </row>
    <row r="90" spans="2:23" x14ac:dyDescent="0.2">
      <c r="B90" t="s">
        <v>2966</v>
      </c>
      <c r="C90" t="s">
        <v>152</v>
      </c>
      <c r="D90" s="7">
        <v>24</v>
      </c>
      <c r="E90" s="7">
        <v>0</v>
      </c>
      <c r="G90" t="s">
        <v>146</v>
      </c>
      <c r="H90" s="7" t="s">
        <v>139</v>
      </c>
      <c r="I90" s="7" t="s">
        <v>2825</v>
      </c>
      <c r="J90" s="7" t="s">
        <v>2967</v>
      </c>
      <c r="L90" s="7">
        <v>1</v>
      </c>
      <c r="O90" t="s">
        <v>2829</v>
      </c>
      <c r="P90" t="s">
        <v>2830</v>
      </c>
      <c r="Q90" t="s">
        <v>2831</v>
      </c>
      <c r="R90" s="7">
        <v>2</v>
      </c>
      <c r="S90" s="7">
        <v>24</v>
      </c>
      <c r="T90" s="7">
        <v>48</v>
      </c>
      <c r="U90" s="7">
        <v>96</v>
      </c>
      <c r="V90" s="7">
        <v>0.5</v>
      </c>
      <c r="W90" s="7">
        <v>24</v>
      </c>
    </row>
    <row r="91" spans="2:23" x14ac:dyDescent="0.2">
      <c r="B91" t="s">
        <v>2968</v>
      </c>
      <c r="C91" t="s">
        <v>2784</v>
      </c>
      <c r="E91" s="7">
        <v>0</v>
      </c>
      <c r="F91" t="s">
        <v>2969</v>
      </c>
      <c r="G91" t="s">
        <v>146</v>
      </c>
      <c r="H91" s="7" t="s">
        <v>139</v>
      </c>
      <c r="I91" s="7" t="s">
        <v>2825</v>
      </c>
      <c r="J91" s="7" t="s">
        <v>2967</v>
      </c>
      <c r="O91" t="s">
        <v>2705</v>
      </c>
      <c r="P91" t="s">
        <v>2830</v>
      </c>
    </row>
    <row r="93" spans="2:23" x14ac:dyDescent="0.2">
      <c r="B93" t="s">
        <v>2970</v>
      </c>
      <c r="C93" t="s">
        <v>152</v>
      </c>
      <c r="D93" s="7">
        <v>24</v>
      </c>
      <c r="E93" s="7">
        <v>0</v>
      </c>
      <c r="G93" t="s">
        <v>146</v>
      </c>
      <c r="H93" s="7" t="s">
        <v>139</v>
      </c>
      <c r="I93" s="7" t="s">
        <v>2825</v>
      </c>
      <c r="J93" s="7" t="s">
        <v>2971</v>
      </c>
      <c r="L93" s="7">
        <v>1</v>
      </c>
      <c r="O93" t="s">
        <v>2829</v>
      </c>
      <c r="P93" t="s">
        <v>2830</v>
      </c>
      <c r="Q93" t="s">
        <v>2831</v>
      </c>
      <c r="R93" s="7">
        <v>2</v>
      </c>
      <c r="S93" s="7">
        <v>24</v>
      </c>
      <c r="T93" s="7">
        <v>48</v>
      </c>
      <c r="U93" s="7">
        <v>96</v>
      </c>
      <c r="V93" s="7">
        <v>0.5</v>
      </c>
      <c r="W93" s="7">
        <v>24</v>
      </c>
    </row>
    <row r="94" spans="2:23" x14ac:dyDescent="0.2">
      <c r="B94" t="s">
        <v>2972</v>
      </c>
      <c r="C94" t="s">
        <v>2784</v>
      </c>
      <c r="E94" s="7">
        <v>0</v>
      </c>
      <c r="F94" t="s">
        <v>2973</v>
      </c>
      <c r="G94" t="s">
        <v>146</v>
      </c>
      <c r="H94" s="7" t="s">
        <v>139</v>
      </c>
      <c r="I94" s="7" t="s">
        <v>2825</v>
      </c>
      <c r="J94" s="7" t="s">
        <v>2971</v>
      </c>
      <c r="O94" t="s">
        <v>2834</v>
      </c>
      <c r="P94" t="s">
        <v>2830</v>
      </c>
    </row>
    <row r="96" spans="2:23" x14ac:dyDescent="0.2">
      <c r="B96" t="s">
        <v>2974</v>
      </c>
      <c r="C96" t="s">
        <v>152</v>
      </c>
      <c r="D96" s="7">
        <v>24</v>
      </c>
      <c r="E96" s="7">
        <v>0</v>
      </c>
      <c r="G96" t="s">
        <v>146</v>
      </c>
      <c r="H96" s="7" t="s">
        <v>139</v>
      </c>
      <c r="I96" s="7" t="s">
        <v>2825</v>
      </c>
      <c r="J96" s="7" t="s">
        <v>2975</v>
      </c>
      <c r="L96" s="7">
        <v>1</v>
      </c>
      <c r="O96" t="s">
        <v>2829</v>
      </c>
      <c r="P96" t="s">
        <v>2830</v>
      </c>
      <c r="Q96" t="s">
        <v>2831</v>
      </c>
      <c r="R96" s="7">
        <v>2</v>
      </c>
      <c r="S96" s="7">
        <v>24</v>
      </c>
      <c r="T96" s="7">
        <v>48</v>
      </c>
      <c r="U96" s="7">
        <v>96</v>
      </c>
      <c r="V96" s="7">
        <v>0.5</v>
      </c>
      <c r="W96" s="7">
        <v>24</v>
      </c>
    </row>
    <row r="97" spans="2:23" x14ac:dyDescent="0.2">
      <c r="B97" t="s">
        <v>2976</v>
      </c>
      <c r="C97" t="s">
        <v>2784</v>
      </c>
      <c r="E97" s="7">
        <v>0</v>
      </c>
      <c r="F97" t="s">
        <v>2977</v>
      </c>
      <c r="G97" t="s">
        <v>146</v>
      </c>
      <c r="H97" s="7" t="s">
        <v>139</v>
      </c>
      <c r="I97" s="7" t="s">
        <v>2825</v>
      </c>
      <c r="J97" s="7" t="s">
        <v>2975</v>
      </c>
      <c r="O97" t="s">
        <v>2834</v>
      </c>
      <c r="P97" t="s">
        <v>2830</v>
      </c>
    </row>
    <row r="99" spans="2:23" x14ac:dyDescent="0.2">
      <c r="B99" t="s">
        <v>2978</v>
      </c>
      <c r="C99" t="s">
        <v>152</v>
      </c>
      <c r="D99" s="7">
        <v>24</v>
      </c>
      <c r="E99" s="7">
        <v>0</v>
      </c>
      <c r="G99" t="s">
        <v>146</v>
      </c>
      <c r="H99" s="7" t="s">
        <v>139</v>
      </c>
      <c r="I99" s="7" t="s">
        <v>2825</v>
      </c>
      <c r="J99" s="7" t="s">
        <v>2979</v>
      </c>
      <c r="L99" s="7">
        <v>1</v>
      </c>
      <c r="O99" t="s">
        <v>2829</v>
      </c>
      <c r="P99" t="s">
        <v>2830</v>
      </c>
      <c r="Q99" t="s">
        <v>2831</v>
      </c>
      <c r="R99" s="7">
        <v>2</v>
      </c>
      <c r="S99" s="7">
        <v>24</v>
      </c>
      <c r="T99" s="7">
        <v>48</v>
      </c>
      <c r="U99" s="7">
        <v>96</v>
      </c>
      <c r="V99" s="7">
        <v>0.5</v>
      </c>
      <c r="W99" s="7">
        <v>24</v>
      </c>
    </row>
    <row r="100" spans="2:23" x14ac:dyDescent="0.2">
      <c r="B100" t="s">
        <v>2980</v>
      </c>
      <c r="C100" t="s">
        <v>2784</v>
      </c>
      <c r="E100" s="7">
        <v>0</v>
      </c>
      <c r="F100" t="s">
        <v>2981</v>
      </c>
      <c r="G100" t="s">
        <v>146</v>
      </c>
      <c r="H100" s="7" t="s">
        <v>139</v>
      </c>
      <c r="I100" s="7" t="s">
        <v>2825</v>
      </c>
      <c r="J100" s="7" t="s">
        <v>2979</v>
      </c>
      <c r="O100" t="s">
        <v>2834</v>
      </c>
      <c r="P100" t="s">
        <v>2830</v>
      </c>
    </row>
    <row r="102" spans="2:23" x14ac:dyDescent="0.2">
      <c r="B102" t="s">
        <v>147</v>
      </c>
      <c r="C102" t="s">
        <v>2818</v>
      </c>
      <c r="E102" s="7"/>
      <c r="G102" t="s">
        <v>148</v>
      </c>
      <c r="H102" s="7" t="s">
        <v>139</v>
      </c>
      <c r="I102" s="7" t="s">
        <v>2825</v>
      </c>
    </row>
    <row r="103" spans="2:23" x14ac:dyDescent="0.2">
      <c r="B103" t="s">
        <v>2982</v>
      </c>
      <c r="C103" t="s">
        <v>152</v>
      </c>
      <c r="D103" s="7">
        <v>24</v>
      </c>
      <c r="E103" s="7">
        <v>0</v>
      </c>
      <c r="G103" t="s">
        <v>148</v>
      </c>
      <c r="H103" s="7" t="s">
        <v>139</v>
      </c>
      <c r="I103" s="7" t="s">
        <v>2825</v>
      </c>
      <c r="J103" s="7" t="s">
        <v>2983</v>
      </c>
      <c r="L103" s="7">
        <v>1</v>
      </c>
      <c r="O103" t="s">
        <v>2829</v>
      </c>
      <c r="P103" t="s">
        <v>2830</v>
      </c>
      <c r="Q103" t="s">
        <v>2831</v>
      </c>
      <c r="R103" s="7">
        <v>2</v>
      </c>
      <c r="S103" s="7">
        <v>24</v>
      </c>
      <c r="T103" s="7">
        <v>48</v>
      </c>
      <c r="U103" s="7">
        <v>96</v>
      </c>
      <c r="V103" s="7">
        <v>0.5</v>
      </c>
      <c r="W103" s="7">
        <v>24</v>
      </c>
    </row>
    <row r="104" spans="2:23" x14ac:dyDescent="0.2">
      <c r="B104" t="s">
        <v>2984</v>
      </c>
      <c r="C104" t="s">
        <v>2784</v>
      </c>
      <c r="E104" s="7">
        <v>0</v>
      </c>
      <c r="F104" t="s">
        <v>2985</v>
      </c>
      <c r="G104" t="s">
        <v>148</v>
      </c>
      <c r="H104" s="7" t="s">
        <v>139</v>
      </c>
      <c r="I104" s="7" t="s">
        <v>2825</v>
      </c>
      <c r="J104" s="7" t="s">
        <v>2983</v>
      </c>
      <c r="O104" t="s">
        <v>2834</v>
      </c>
      <c r="P104" t="s">
        <v>2830</v>
      </c>
    </row>
    <row r="106" spans="2:23" x14ac:dyDescent="0.2">
      <c r="B106" t="s">
        <v>2986</v>
      </c>
      <c r="C106" t="s">
        <v>152</v>
      </c>
      <c r="D106" s="7">
        <v>24</v>
      </c>
      <c r="E106" s="7">
        <v>0</v>
      </c>
      <c r="G106" t="s">
        <v>148</v>
      </c>
      <c r="H106" s="7" t="s">
        <v>139</v>
      </c>
      <c r="I106" s="7" t="s">
        <v>2825</v>
      </c>
      <c r="J106" s="7" t="s">
        <v>2987</v>
      </c>
      <c r="L106" s="7">
        <v>1</v>
      </c>
      <c r="O106" t="s">
        <v>2829</v>
      </c>
      <c r="P106" t="s">
        <v>2830</v>
      </c>
      <c r="Q106" t="s">
        <v>2831</v>
      </c>
      <c r="R106" s="7">
        <v>2</v>
      </c>
      <c r="S106" s="7">
        <v>24</v>
      </c>
      <c r="T106" s="7">
        <v>48</v>
      </c>
      <c r="U106" s="7">
        <v>96</v>
      </c>
      <c r="V106" s="7">
        <v>0.5</v>
      </c>
      <c r="W106" s="7">
        <v>24</v>
      </c>
    </row>
    <row r="107" spans="2:23" x14ac:dyDescent="0.2">
      <c r="B107" t="s">
        <v>2988</v>
      </c>
      <c r="C107" t="s">
        <v>2784</v>
      </c>
      <c r="E107" s="7">
        <v>0</v>
      </c>
      <c r="F107" t="s">
        <v>2989</v>
      </c>
      <c r="G107" t="s">
        <v>148</v>
      </c>
      <c r="H107" s="7" t="s">
        <v>139</v>
      </c>
      <c r="I107" s="7" t="s">
        <v>2825</v>
      </c>
      <c r="J107" s="7" t="s">
        <v>2987</v>
      </c>
      <c r="O107" t="s">
        <v>2834</v>
      </c>
      <c r="P107" t="s">
        <v>2830</v>
      </c>
    </row>
    <row r="109" spans="2:23" x14ac:dyDescent="0.2">
      <c r="B109" t="s">
        <v>2990</v>
      </c>
      <c r="C109" t="s">
        <v>152</v>
      </c>
      <c r="D109" s="7">
        <v>24</v>
      </c>
      <c r="E109" s="7">
        <v>0</v>
      </c>
      <c r="G109" t="s">
        <v>148</v>
      </c>
      <c r="H109" s="7" t="s">
        <v>139</v>
      </c>
      <c r="I109" s="7" t="s">
        <v>2825</v>
      </c>
      <c r="J109" s="7" t="s">
        <v>2991</v>
      </c>
      <c r="L109" s="7">
        <v>1</v>
      </c>
      <c r="O109" t="s">
        <v>2829</v>
      </c>
      <c r="P109" t="s">
        <v>2830</v>
      </c>
      <c r="Q109" t="s">
        <v>2831</v>
      </c>
      <c r="R109" s="7">
        <v>2</v>
      </c>
      <c r="S109" s="7">
        <v>24</v>
      </c>
      <c r="T109" s="7">
        <v>48</v>
      </c>
      <c r="U109" s="7">
        <v>96</v>
      </c>
      <c r="V109" s="7">
        <v>0.5</v>
      </c>
      <c r="W109" s="7">
        <v>24</v>
      </c>
    </row>
    <row r="110" spans="2:23" x14ac:dyDescent="0.2">
      <c r="B110" t="s">
        <v>2992</v>
      </c>
      <c r="C110" t="s">
        <v>2784</v>
      </c>
      <c r="E110" s="7">
        <v>0</v>
      </c>
      <c r="F110" t="s">
        <v>2993</v>
      </c>
      <c r="G110" t="s">
        <v>148</v>
      </c>
      <c r="H110" s="7" t="s">
        <v>139</v>
      </c>
      <c r="I110" s="7" t="s">
        <v>2825</v>
      </c>
      <c r="J110" s="7" t="s">
        <v>2991</v>
      </c>
      <c r="O110" t="s">
        <v>2834</v>
      </c>
      <c r="P110" t="s">
        <v>2830</v>
      </c>
    </row>
    <row r="112" spans="2:23" x14ac:dyDescent="0.2">
      <c r="B112" t="s">
        <v>2994</v>
      </c>
      <c r="C112" t="s">
        <v>152</v>
      </c>
      <c r="D112" s="7">
        <v>24</v>
      </c>
      <c r="E112" s="7">
        <v>0</v>
      </c>
      <c r="G112" t="s">
        <v>148</v>
      </c>
      <c r="H112" s="7" t="s">
        <v>139</v>
      </c>
      <c r="I112" s="7" t="s">
        <v>2825</v>
      </c>
      <c r="J112" s="7" t="s">
        <v>2995</v>
      </c>
      <c r="L112" s="7">
        <v>1</v>
      </c>
      <c r="O112" t="s">
        <v>2829</v>
      </c>
      <c r="P112" t="s">
        <v>2830</v>
      </c>
      <c r="Q112" t="s">
        <v>2831</v>
      </c>
      <c r="R112" s="7">
        <v>2</v>
      </c>
      <c r="S112" s="7">
        <v>24</v>
      </c>
      <c r="T112" s="7">
        <v>48</v>
      </c>
      <c r="U112" s="7">
        <v>96</v>
      </c>
      <c r="V112" s="7">
        <v>0.5</v>
      </c>
      <c r="W112" s="7">
        <v>24</v>
      </c>
    </row>
    <row r="113" spans="2:23" x14ac:dyDescent="0.2">
      <c r="B113" t="s">
        <v>2996</v>
      </c>
      <c r="C113" t="s">
        <v>2784</v>
      </c>
      <c r="E113" s="7">
        <v>0</v>
      </c>
      <c r="F113" t="s">
        <v>2997</v>
      </c>
      <c r="G113" t="s">
        <v>148</v>
      </c>
      <c r="H113" s="7" t="s">
        <v>139</v>
      </c>
      <c r="I113" s="7" t="s">
        <v>2825</v>
      </c>
      <c r="J113" s="7" t="s">
        <v>2995</v>
      </c>
      <c r="O113" t="s">
        <v>2834</v>
      </c>
      <c r="P113" t="s">
        <v>2830</v>
      </c>
    </row>
    <row r="115" spans="2:23" x14ac:dyDescent="0.2">
      <c r="B115" t="s">
        <v>149</v>
      </c>
      <c r="C115" t="s">
        <v>2818</v>
      </c>
      <c r="E115" s="7"/>
      <c r="G115" t="s">
        <v>150</v>
      </c>
      <c r="H115" s="7" t="s">
        <v>139</v>
      </c>
      <c r="I115" s="7" t="s">
        <v>2825</v>
      </c>
    </row>
    <row r="116" spans="2:23" x14ac:dyDescent="0.2">
      <c r="B116" t="s">
        <v>151</v>
      </c>
      <c r="C116" t="s">
        <v>152</v>
      </c>
      <c r="D116" s="7">
        <v>24</v>
      </c>
      <c r="E116" s="7">
        <v>1</v>
      </c>
      <c r="G116" t="s">
        <v>150</v>
      </c>
      <c r="H116" s="7" t="s">
        <v>139</v>
      </c>
      <c r="I116" s="7" t="s">
        <v>2825</v>
      </c>
      <c r="J116" s="7" t="s">
        <v>153</v>
      </c>
      <c r="L116" s="7">
        <v>1</v>
      </c>
      <c r="N116" t="s">
        <v>2828</v>
      </c>
      <c r="O116" t="s">
        <v>2829</v>
      </c>
      <c r="P116" t="s">
        <v>2998</v>
      </c>
      <c r="Q116" t="s">
        <v>2999</v>
      </c>
      <c r="R116" s="7">
        <v>2</v>
      </c>
      <c r="S116" s="7">
        <v>24</v>
      </c>
      <c r="T116" s="7">
        <v>48</v>
      </c>
      <c r="U116" s="7">
        <v>96</v>
      </c>
      <c r="V116" s="7">
        <v>0.5</v>
      </c>
      <c r="W116" s="7">
        <v>24</v>
      </c>
    </row>
    <row r="117" spans="2:23" x14ac:dyDescent="0.2">
      <c r="B117" t="s">
        <v>154</v>
      </c>
      <c r="C117" t="s">
        <v>2784</v>
      </c>
      <c r="E117" s="7">
        <v>1</v>
      </c>
      <c r="F117" t="s">
        <v>156</v>
      </c>
      <c r="G117" t="s">
        <v>150</v>
      </c>
      <c r="H117" s="7" t="s">
        <v>139</v>
      </c>
      <c r="I117" s="7" t="s">
        <v>2825</v>
      </c>
      <c r="J117" s="7" t="s">
        <v>153</v>
      </c>
      <c r="O117" t="s">
        <v>2705</v>
      </c>
      <c r="P117" t="s">
        <v>2998</v>
      </c>
    </row>
    <row r="119" spans="2:23" x14ac:dyDescent="0.2">
      <c r="B119" t="s">
        <v>3000</v>
      </c>
      <c r="C119" t="s">
        <v>152</v>
      </c>
      <c r="D119" s="7">
        <v>24</v>
      </c>
      <c r="E119" s="7">
        <v>0</v>
      </c>
      <c r="G119" t="s">
        <v>150</v>
      </c>
      <c r="H119" s="7" t="s">
        <v>139</v>
      </c>
      <c r="I119" s="7" t="s">
        <v>2825</v>
      </c>
      <c r="J119" s="7" t="s">
        <v>3001</v>
      </c>
      <c r="L119" s="7">
        <v>1</v>
      </c>
      <c r="O119" t="s">
        <v>2829</v>
      </c>
      <c r="P119" t="s">
        <v>2998</v>
      </c>
      <c r="Q119" t="s">
        <v>2999</v>
      </c>
      <c r="R119" s="7">
        <v>2</v>
      </c>
      <c r="S119" s="7">
        <v>24</v>
      </c>
      <c r="T119" s="7">
        <v>48</v>
      </c>
      <c r="U119" s="7">
        <v>96</v>
      </c>
      <c r="V119" s="7">
        <v>0.5</v>
      </c>
      <c r="W119" s="7">
        <v>24</v>
      </c>
    </row>
    <row r="120" spans="2:23" x14ac:dyDescent="0.2">
      <c r="B120" t="s">
        <v>3002</v>
      </c>
      <c r="C120" t="s">
        <v>2784</v>
      </c>
      <c r="E120" s="7">
        <v>0</v>
      </c>
      <c r="F120" t="s">
        <v>3003</v>
      </c>
      <c r="G120" t="s">
        <v>150</v>
      </c>
      <c r="H120" s="7" t="s">
        <v>139</v>
      </c>
      <c r="I120" s="7" t="s">
        <v>2825</v>
      </c>
      <c r="J120" s="7" t="s">
        <v>3001</v>
      </c>
      <c r="O120" t="s">
        <v>2705</v>
      </c>
      <c r="P120" t="s">
        <v>2998</v>
      </c>
    </row>
    <row r="122" spans="2:23" x14ac:dyDescent="0.2">
      <c r="B122" t="s">
        <v>158</v>
      </c>
      <c r="C122" t="s">
        <v>2818</v>
      </c>
      <c r="E122" s="7"/>
      <c r="G122" t="s">
        <v>159</v>
      </c>
      <c r="H122" s="7" t="s">
        <v>139</v>
      </c>
      <c r="I122" s="7" t="s">
        <v>2825</v>
      </c>
    </row>
    <row r="123" spans="2:23" x14ac:dyDescent="0.2">
      <c r="B123" t="s">
        <v>160</v>
      </c>
      <c r="C123" t="s">
        <v>152</v>
      </c>
      <c r="D123" s="7">
        <v>24</v>
      </c>
      <c r="E123" s="7">
        <v>88</v>
      </c>
      <c r="G123" t="s">
        <v>159</v>
      </c>
      <c r="H123" s="7" t="s">
        <v>139</v>
      </c>
      <c r="I123" s="7" t="s">
        <v>2825</v>
      </c>
      <c r="J123" s="7" t="s">
        <v>161</v>
      </c>
      <c r="L123" s="7">
        <v>1</v>
      </c>
      <c r="O123" t="s">
        <v>2829</v>
      </c>
      <c r="P123" t="s">
        <v>2830</v>
      </c>
      <c r="Q123" t="s">
        <v>2831</v>
      </c>
      <c r="R123" s="7">
        <v>2</v>
      </c>
      <c r="S123" s="7">
        <v>24</v>
      </c>
      <c r="T123" s="7">
        <v>48</v>
      </c>
      <c r="U123" s="7">
        <v>96</v>
      </c>
      <c r="V123" s="7">
        <v>0.5</v>
      </c>
      <c r="W123" s="7">
        <v>24</v>
      </c>
    </row>
    <row r="124" spans="2:23" x14ac:dyDescent="0.2">
      <c r="B124" t="s">
        <v>162</v>
      </c>
      <c r="C124" t="s">
        <v>2784</v>
      </c>
      <c r="E124" s="7">
        <v>2</v>
      </c>
      <c r="F124" t="s">
        <v>163</v>
      </c>
      <c r="G124" t="s">
        <v>159</v>
      </c>
      <c r="H124" s="7" t="s">
        <v>139</v>
      </c>
      <c r="I124" s="7" t="s">
        <v>2825</v>
      </c>
      <c r="J124" s="7" t="s">
        <v>161</v>
      </c>
      <c r="O124" t="s">
        <v>2705</v>
      </c>
      <c r="P124" t="s">
        <v>2830</v>
      </c>
    </row>
    <row r="125" spans="2:23" x14ac:dyDescent="0.2">
      <c r="B125" t="s">
        <v>164</v>
      </c>
      <c r="C125" t="s">
        <v>2784</v>
      </c>
      <c r="E125" s="7">
        <v>3</v>
      </c>
      <c r="F125" t="s">
        <v>165</v>
      </c>
      <c r="G125" t="s">
        <v>159</v>
      </c>
      <c r="H125" s="7" t="s">
        <v>139</v>
      </c>
      <c r="I125" s="7" t="s">
        <v>2825</v>
      </c>
      <c r="J125" s="7" t="s">
        <v>161</v>
      </c>
      <c r="O125" t="s">
        <v>2705</v>
      </c>
      <c r="P125" t="s">
        <v>2830</v>
      </c>
    </row>
    <row r="126" spans="2:23" x14ac:dyDescent="0.2">
      <c r="B126" t="s">
        <v>166</v>
      </c>
      <c r="C126" t="s">
        <v>2784</v>
      </c>
      <c r="E126" s="7">
        <v>2</v>
      </c>
      <c r="F126" t="s">
        <v>167</v>
      </c>
      <c r="G126" t="s">
        <v>159</v>
      </c>
      <c r="H126" s="7" t="s">
        <v>139</v>
      </c>
      <c r="I126" s="7" t="s">
        <v>2825</v>
      </c>
      <c r="J126" s="7" t="s">
        <v>161</v>
      </c>
      <c r="O126" t="s">
        <v>2705</v>
      </c>
      <c r="P126" t="s">
        <v>2830</v>
      </c>
    </row>
    <row r="127" spans="2:23" x14ac:dyDescent="0.2">
      <c r="B127" t="s">
        <v>168</v>
      </c>
      <c r="C127" t="s">
        <v>2784</v>
      </c>
      <c r="E127" s="7">
        <v>1</v>
      </c>
      <c r="F127" t="s">
        <v>169</v>
      </c>
      <c r="G127" t="s">
        <v>159</v>
      </c>
      <c r="H127" s="7" t="s">
        <v>139</v>
      </c>
      <c r="I127" s="7" t="s">
        <v>2825</v>
      </c>
      <c r="J127" s="7" t="s">
        <v>161</v>
      </c>
      <c r="O127" t="s">
        <v>2705</v>
      </c>
      <c r="P127" t="s">
        <v>2830</v>
      </c>
    </row>
    <row r="128" spans="2:23" x14ac:dyDescent="0.2">
      <c r="B128" t="s">
        <v>171</v>
      </c>
      <c r="C128" t="s">
        <v>2784</v>
      </c>
      <c r="E128" s="7">
        <v>2</v>
      </c>
      <c r="F128" t="s">
        <v>172</v>
      </c>
      <c r="G128" t="s">
        <v>159</v>
      </c>
      <c r="H128" s="7" t="s">
        <v>139</v>
      </c>
      <c r="I128" s="7" t="s">
        <v>2825</v>
      </c>
      <c r="J128" s="7" t="s">
        <v>161</v>
      </c>
      <c r="O128" t="s">
        <v>2705</v>
      </c>
      <c r="P128" t="s">
        <v>2830</v>
      </c>
    </row>
    <row r="129" spans="2:16" x14ac:dyDescent="0.2">
      <c r="B129" t="s">
        <v>173</v>
      </c>
      <c r="C129" t="s">
        <v>2784</v>
      </c>
      <c r="E129" s="7">
        <v>2</v>
      </c>
      <c r="F129" t="s">
        <v>174</v>
      </c>
      <c r="G129" t="s">
        <v>159</v>
      </c>
      <c r="H129" s="7" t="s">
        <v>139</v>
      </c>
      <c r="I129" s="7" t="s">
        <v>2825</v>
      </c>
      <c r="J129" s="7" t="s">
        <v>161</v>
      </c>
      <c r="O129" t="s">
        <v>2705</v>
      </c>
      <c r="P129" t="s">
        <v>2830</v>
      </c>
    </row>
    <row r="130" spans="2:16" x14ac:dyDescent="0.2">
      <c r="B130" t="s">
        <v>175</v>
      </c>
      <c r="C130" t="s">
        <v>2784</v>
      </c>
      <c r="E130" s="7">
        <v>1</v>
      </c>
      <c r="F130" t="s">
        <v>176</v>
      </c>
      <c r="G130" t="s">
        <v>159</v>
      </c>
      <c r="H130" s="7" t="s">
        <v>139</v>
      </c>
      <c r="I130" s="7" t="s">
        <v>2825</v>
      </c>
      <c r="J130" s="7" t="s">
        <v>161</v>
      </c>
      <c r="O130" t="s">
        <v>2705</v>
      </c>
      <c r="P130" t="s">
        <v>2830</v>
      </c>
    </row>
    <row r="131" spans="2:16" x14ac:dyDescent="0.2">
      <c r="B131" t="s">
        <v>177</v>
      </c>
      <c r="C131" t="s">
        <v>2784</v>
      </c>
      <c r="E131" s="7">
        <v>1</v>
      </c>
      <c r="F131" t="s">
        <v>178</v>
      </c>
      <c r="G131" t="s">
        <v>159</v>
      </c>
      <c r="H131" s="7" t="s">
        <v>139</v>
      </c>
      <c r="I131" s="7" t="s">
        <v>2825</v>
      </c>
      <c r="J131" s="7" t="s">
        <v>161</v>
      </c>
      <c r="O131" t="s">
        <v>2705</v>
      </c>
      <c r="P131" t="s">
        <v>2830</v>
      </c>
    </row>
    <row r="132" spans="2:16" x14ac:dyDescent="0.2">
      <c r="B132" t="s">
        <v>179</v>
      </c>
      <c r="C132" t="s">
        <v>2784</v>
      </c>
      <c r="E132" s="7">
        <v>1</v>
      </c>
      <c r="F132" t="s">
        <v>180</v>
      </c>
      <c r="G132" t="s">
        <v>159</v>
      </c>
      <c r="H132" s="7" t="s">
        <v>139</v>
      </c>
      <c r="I132" s="7" t="s">
        <v>2825</v>
      </c>
      <c r="J132" s="7" t="s">
        <v>161</v>
      </c>
      <c r="O132" t="s">
        <v>2705</v>
      </c>
      <c r="P132" t="s">
        <v>2830</v>
      </c>
    </row>
    <row r="133" spans="2:16" x14ac:dyDescent="0.2">
      <c r="B133" t="s">
        <v>181</v>
      </c>
      <c r="C133" t="s">
        <v>2784</v>
      </c>
      <c r="E133" s="7">
        <v>1</v>
      </c>
      <c r="F133" t="s">
        <v>182</v>
      </c>
      <c r="G133" t="s">
        <v>159</v>
      </c>
      <c r="H133" s="7" t="s">
        <v>139</v>
      </c>
      <c r="I133" s="7" t="s">
        <v>2825</v>
      </c>
      <c r="J133" s="7" t="s">
        <v>161</v>
      </c>
      <c r="O133" t="s">
        <v>2705</v>
      </c>
      <c r="P133" t="s">
        <v>2830</v>
      </c>
    </row>
    <row r="134" spans="2:16" x14ac:dyDescent="0.2">
      <c r="B134" t="s">
        <v>183</v>
      </c>
      <c r="C134" t="s">
        <v>2784</v>
      </c>
      <c r="E134" s="7">
        <v>1</v>
      </c>
      <c r="F134" t="s">
        <v>184</v>
      </c>
      <c r="G134" t="s">
        <v>159</v>
      </c>
      <c r="H134" s="7" t="s">
        <v>139</v>
      </c>
      <c r="I134" s="7" t="s">
        <v>2825</v>
      </c>
      <c r="J134" s="7" t="s">
        <v>161</v>
      </c>
      <c r="O134" t="s">
        <v>2705</v>
      </c>
      <c r="P134" t="s">
        <v>2830</v>
      </c>
    </row>
    <row r="135" spans="2:16" x14ac:dyDescent="0.2">
      <c r="B135" t="s">
        <v>185</v>
      </c>
      <c r="C135" t="s">
        <v>2784</v>
      </c>
      <c r="E135" s="7">
        <v>2</v>
      </c>
      <c r="F135" t="s">
        <v>186</v>
      </c>
      <c r="G135" t="s">
        <v>159</v>
      </c>
      <c r="H135" s="7" t="s">
        <v>139</v>
      </c>
      <c r="I135" s="7" t="s">
        <v>2825</v>
      </c>
      <c r="J135" s="7" t="s">
        <v>161</v>
      </c>
      <c r="O135" t="s">
        <v>2705</v>
      </c>
      <c r="P135" t="s">
        <v>2830</v>
      </c>
    </row>
    <row r="136" spans="2:16" x14ac:dyDescent="0.2">
      <c r="B136" t="s">
        <v>187</v>
      </c>
      <c r="C136" t="s">
        <v>2784</v>
      </c>
      <c r="E136" s="7">
        <v>4</v>
      </c>
      <c r="F136" t="s">
        <v>188</v>
      </c>
      <c r="G136" t="s">
        <v>159</v>
      </c>
      <c r="H136" s="7" t="s">
        <v>139</v>
      </c>
      <c r="I136" s="7" t="s">
        <v>2825</v>
      </c>
      <c r="J136" s="7" t="s">
        <v>161</v>
      </c>
      <c r="O136" t="s">
        <v>2705</v>
      </c>
      <c r="P136" t="s">
        <v>2830</v>
      </c>
    </row>
    <row r="137" spans="2:16" x14ac:dyDescent="0.2">
      <c r="B137" t="s">
        <v>189</v>
      </c>
      <c r="C137" t="s">
        <v>2784</v>
      </c>
      <c r="E137" s="7">
        <v>1</v>
      </c>
      <c r="F137" t="s">
        <v>190</v>
      </c>
      <c r="G137" t="s">
        <v>159</v>
      </c>
      <c r="H137" s="7" t="s">
        <v>139</v>
      </c>
      <c r="I137" s="7" t="s">
        <v>2825</v>
      </c>
      <c r="J137" s="7" t="s">
        <v>161</v>
      </c>
      <c r="O137" t="s">
        <v>2834</v>
      </c>
      <c r="P137" t="s">
        <v>2830</v>
      </c>
    </row>
    <row r="138" spans="2:16" x14ac:dyDescent="0.2">
      <c r="B138" t="s">
        <v>191</v>
      </c>
      <c r="C138" t="s">
        <v>2784</v>
      </c>
      <c r="E138" s="7">
        <v>4</v>
      </c>
      <c r="F138" t="s">
        <v>192</v>
      </c>
      <c r="G138" t="s">
        <v>159</v>
      </c>
      <c r="H138" s="7" t="s">
        <v>139</v>
      </c>
      <c r="I138" s="7" t="s">
        <v>2825</v>
      </c>
      <c r="J138" s="7" t="s">
        <v>161</v>
      </c>
      <c r="O138" t="s">
        <v>2834</v>
      </c>
      <c r="P138" t="s">
        <v>2830</v>
      </c>
    </row>
    <row r="139" spans="2:16" x14ac:dyDescent="0.2">
      <c r="B139" t="s">
        <v>193</v>
      </c>
      <c r="C139" t="s">
        <v>2784</v>
      </c>
      <c r="E139" s="7">
        <v>1</v>
      </c>
      <c r="F139" t="s">
        <v>194</v>
      </c>
      <c r="G139" t="s">
        <v>159</v>
      </c>
      <c r="H139" s="7" t="s">
        <v>139</v>
      </c>
      <c r="I139" s="7" t="s">
        <v>2825</v>
      </c>
      <c r="J139" s="7" t="s">
        <v>161</v>
      </c>
      <c r="O139" t="s">
        <v>2834</v>
      </c>
      <c r="P139" t="s">
        <v>2830</v>
      </c>
    </row>
    <row r="140" spans="2:16" x14ac:dyDescent="0.2">
      <c r="B140" t="s">
        <v>195</v>
      </c>
      <c r="C140" t="s">
        <v>2784</v>
      </c>
      <c r="E140" s="7">
        <v>7</v>
      </c>
      <c r="F140" t="s">
        <v>196</v>
      </c>
      <c r="G140" t="s">
        <v>159</v>
      </c>
      <c r="H140" s="7" t="s">
        <v>139</v>
      </c>
      <c r="I140" s="7" t="s">
        <v>2825</v>
      </c>
      <c r="J140" s="7" t="s">
        <v>161</v>
      </c>
      <c r="O140" t="s">
        <v>2705</v>
      </c>
      <c r="P140" t="s">
        <v>2830</v>
      </c>
    </row>
    <row r="141" spans="2:16" x14ac:dyDescent="0.2">
      <c r="B141" t="s">
        <v>197</v>
      </c>
      <c r="C141" t="s">
        <v>2784</v>
      </c>
      <c r="E141" s="7">
        <v>1</v>
      </c>
      <c r="F141" t="s">
        <v>198</v>
      </c>
      <c r="G141" t="s">
        <v>159</v>
      </c>
      <c r="H141" s="7" t="s">
        <v>139</v>
      </c>
      <c r="I141" s="7" t="s">
        <v>2825</v>
      </c>
      <c r="J141" s="7" t="s">
        <v>161</v>
      </c>
      <c r="O141" t="s">
        <v>2705</v>
      </c>
      <c r="P141" t="s">
        <v>2830</v>
      </c>
    </row>
    <row r="142" spans="2:16" x14ac:dyDescent="0.2">
      <c r="B142" t="s">
        <v>199</v>
      </c>
      <c r="C142" t="s">
        <v>2784</v>
      </c>
      <c r="E142" s="7">
        <v>3</v>
      </c>
      <c r="F142" t="s">
        <v>200</v>
      </c>
      <c r="G142" t="s">
        <v>159</v>
      </c>
      <c r="H142" s="7" t="s">
        <v>139</v>
      </c>
      <c r="I142" s="7" t="s">
        <v>2825</v>
      </c>
      <c r="J142" s="7" t="s">
        <v>161</v>
      </c>
      <c r="O142" t="s">
        <v>2705</v>
      </c>
      <c r="P142" t="s">
        <v>2830</v>
      </c>
    </row>
    <row r="143" spans="2:16" x14ac:dyDescent="0.2">
      <c r="B143" t="s">
        <v>201</v>
      </c>
      <c r="C143" t="s">
        <v>2784</v>
      </c>
      <c r="E143" s="7">
        <v>1</v>
      </c>
      <c r="F143" t="s">
        <v>202</v>
      </c>
      <c r="G143" t="s">
        <v>159</v>
      </c>
      <c r="H143" s="7" t="s">
        <v>139</v>
      </c>
      <c r="I143" s="7" t="s">
        <v>2825</v>
      </c>
      <c r="J143" s="7" t="s">
        <v>161</v>
      </c>
      <c r="O143" t="s">
        <v>2705</v>
      </c>
      <c r="P143" t="s">
        <v>2830</v>
      </c>
    </row>
    <row r="144" spans="2:16" x14ac:dyDescent="0.2">
      <c r="B144" t="s">
        <v>203</v>
      </c>
      <c r="C144" t="s">
        <v>2784</v>
      </c>
      <c r="E144" s="7">
        <v>3</v>
      </c>
      <c r="F144" t="s">
        <v>204</v>
      </c>
      <c r="G144" t="s">
        <v>159</v>
      </c>
      <c r="H144" s="7" t="s">
        <v>139</v>
      </c>
      <c r="I144" s="7" t="s">
        <v>2825</v>
      </c>
      <c r="J144" s="7" t="s">
        <v>161</v>
      </c>
      <c r="O144" t="s">
        <v>2705</v>
      </c>
      <c r="P144" t="s">
        <v>2830</v>
      </c>
    </row>
    <row r="145" spans="2:16" x14ac:dyDescent="0.2">
      <c r="B145" t="s">
        <v>205</v>
      </c>
      <c r="C145" t="s">
        <v>2784</v>
      </c>
      <c r="E145" s="7">
        <v>1</v>
      </c>
      <c r="F145" t="s">
        <v>206</v>
      </c>
      <c r="G145" t="s">
        <v>159</v>
      </c>
      <c r="H145" s="7" t="s">
        <v>139</v>
      </c>
      <c r="I145" s="7" t="s">
        <v>2825</v>
      </c>
      <c r="J145" s="7" t="s">
        <v>161</v>
      </c>
      <c r="O145" t="s">
        <v>2705</v>
      </c>
      <c r="P145" t="s">
        <v>2830</v>
      </c>
    </row>
    <row r="146" spans="2:16" x14ac:dyDescent="0.2">
      <c r="B146" t="s">
        <v>207</v>
      </c>
      <c r="C146" t="s">
        <v>2784</v>
      </c>
      <c r="E146" s="7">
        <v>2</v>
      </c>
      <c r="F146" t="s">
        <v>208</v>
      </c>
      <c r="G146" t="s">
        <v>159</v>
      </c>
      <c r="H146" s="7" t="s">
        <v>139</v>
      </c>
      <c r="I146" s="7" t="s">
        <v>2825</v>
      </c>
      <c r="J146" s="7" t="s">
        <v>161</v>
      </c>
      <c r="O146" t="s">
        <v>2705</v>
      </c>
      <c r="P146" t="s">
        <v>2830</v>
      </c>
    </row>
    <row r="147" spans="2:16" x14ac:dyDescent="0.2">
      <c r="B147" t="s">
        <v>209</v>
      </c>
      <c r="C147" t="s">
        <v>2784</v>
      </c>
      <c r="E147" s="7">
        <v>1</v>
      </c>
      <c r="F147" t="s">
        <v>210</v>
      </c>
      <c r="G147" t="s">
        <v>159</v>
      </c>
      <c r="H147" s="7" t="s">
        <v>139</v>
      </c>
      <c r="I147" s="7" t="s">
        <v>2825</v>
      </c>
      <c r="J147" s="7" t="s">
        <v>161</v>
      </c>
      <c r="O147" t="s">
        <v>2705</v>
      </c>
      <c r="P147" t="s">
        <v>2830</v>
      </c>
    </row>
    <row r="148" spans="2:16" x14ac:dyDescent="0.2">
      <c r="B148" t="s">
        <v>211</v>
      </c>
      <c r="C148" t="s">
        <v>2784</v>
      </c>
      <c r="E148" s="7">
        <v>1</v>
      </c>
      <c r="F148" t="s">
        <v>212</v>
      </c>
      <c r="G148" t="s">
        <v>159</v>
      </c>
      <c r="H148" s="7" t="s">
        <v>139</v>
      </c>
      <c r="I148" s="7" t="s">
        <v>2825</v>
      </c>
      <c r="J148" s="7" t="s">
        <v>161</v>
      </c>
      <c r="O148" t="s">
        <v>2705</v>
      </c>
      <c r="P148" t="s">
        <v>2830</v>
      </c>
    </row>
    <row r="149" spans="2:16" x14ac:dyDescent="0.2">
      <c r="B149" t="s">
        <v>213</v>
      </c>
      <c r="C149" t="s">
        <v>2784</v>
      </c>
      <c r="E149" s="7">
        <v>1</v>
      </c>
      <c r="F149" t="s">
        <v>214</v>
      </c>
      <c r="G149" t="s">
        <v>159</v>
      </c>
      <c r="H149" s="7" t="s">
        <v>139</v>
      </c>
      <c r="I149" s="7" t="s">
        <v>2825</v>
      </c>
      <c r="J149" s="7" t="s">
        <v>161</v>
      </c>
      <c r="O149" t="s">
        <v>2705</v>
      </c>
      <c r="P149" t="s">
        <v>2830</v>
      </c>
    </row>
    <row r="150" spans="2:16" x14ac:dyDescent="0.2">
      <c r="B150" t="s">
        <v>215</v>
      </c>
      <c r="C150" t="s">
        <v>2784</v>
      </c>
      <c r="E150" s="7">
        <v>1</v>
      </c>
      <c r="F150" t="s">
        <v>216</v>
      </c>
      <c r="G150" t="s">
        <v>159</v>
      </c>
      <c r="H150" s="7" t="s">
        <v>139</v>
      </c>
      <c r="I150" s="7" t="s">
        <v>2825</v>
      </c>
      <c r="J150" s="7" t="s">
        <v>161</v>
      </c>
      <c r="O150" t="s">
        <v>2705</v>
      </c>
      <c r="P150" t="s">
        <v>2830</v>
      </c>
    </row>
    <row r="151" spans="2:16" x14ac:dyDescent="0.2">
      <c r="B151" t="s">
        <v>217</v>
      </c>
      <c r="C151" t="s">
        <v>2784</v>
      </c>
      <c r="E151" s="7">
        <v>1</v>
      </c>
      <c r="F151" t="s">
        <v>218</v>
      </c>
      <c r="G151" t="s">
        <v>159</v>
      </c>
      <c r="H151" s="7" t="s">
        <v>139</v>
      </c>
      <c r="I151" s="7" t="s">
        <v>2825</v>
      </c>
      <c r="J151" s="7" t="s">
        <v>161</v>
      </c>
      <c r="O151" t="s">
        <v>2834</v>
      </c>
      <c r="P151" t="s">
        <v>2830</v>
      </c>
    </row>
    <row r="152" spans="2:16" x14ac:dyDescent="0.2">
      <c r="B152" t="s">
        <v>219</v>
      </c>
      <c r="C152" t="s">
        <v>2784</v>
      </c>
      <c r="E152" s="7">
        <v>1</v>
      </c>
      <c r="F152" t="s">
        <v>220</v>
      </c>
      <c r="G152" t="s">
        <v>159</v>
      </c>
      <c r="H152" s="7" t="s">
        <v>139</v>
      </c>
      <c r="I152" s="7" t="s">
        <v>2825</v>
      </c>
      <c r="J152" s="7" t="s">
        <v>161</v>
      </c>
      <c r="O152" t="s">
        <v>2834</v>
      </c>
      <c r="P152" t="s">
        <v>2830</v>
      </c>
    </row>
    <row r="153" spans="2:16" x14ac:dyDescent="0.2">
      <c r="B153" t="s">
        <v>221</v>
      </c>
      <c r="C153" t="s">
        <v>2784</v>
      </c>
      <c r="E153" s="7">
        <v>1</v>
      </c>
      <c r="F153" t="s">
        <v>222</v>
      </c>
      <c r="G153" t="s">
        <v>159</v>
      </c>
      <c r="H153" s="7" t="s">
        <v>139</v>
      </c>
      <c r="I153" s="7" t="s">
        <v>2825</v>
      </c>
      <c r="J153" s="7" t="s">
        <v>161</v>
      </c>
      <c r="O153" t="s">
        <v>2834</v>
      </c>
      <c r="P153" t="s">
        <v>2830</v>
      </c>
    </row>
    <row r="154" spans="2:16" x14ac:dyDescent="0.2">
      <c r="B154" t="s">
        <v>223</v>
      </c>
      <c r="C154" t="s">
        <v>2784</v>
      </c>
      <c r="E154" s="7">
        <v>2</v>
      </c>
      <c r="F154" t="s">
        <v>224</v>
      </c>
      <c r="G154" t="s">
        <v>159</v>
      </c>
      <c r="H154" s="7" t="s">
        <v>139</v>
      </c>
      <c r="I154" s="7" t="s">
        <v>2825</v>
      </c>
      <c r="J154" s="7" t="s">
        <v>161</v>
      </c>
      <c r="O154" t="s">
        <v>2834</v>
      </c>
      <c r="P154" t="s">
        <v>2830</v>
      </c>
    </row>
    <row r="155" spans="2:16" x14ac:dyDescent="0.2">
      <c r="B155" t="s">
        <v>225</v>
      </c>
      <c r="C155" t="s">
        <v>2784</v>
      </c>
      <c r="E155" s="7">
        <v>1</v>
      </c>
      <c r="F155" t="s">
        <v>226</v>
      </c>
      <c r="G155" t="s">
        <v>159</v>
      </c>
      <c r="H155" s="7" t="s">
        <v>139</v>
      </c>
      <c r="I155" s="7" t="s">
        <v>2825</v>
      </c>
      <c r="J155" s="7" t="s">
        <v>161</v>
      </c>
      <c r="O155" t="s">
        <v>2834</v>
      </c>
      <c r="P155" t="s">
        <v>2830</v>
      </c>
    </row>
    <row r="156" spans="2:16" x14ac:dyDescent="0.2">
      <c r="B156" t="s">
        <v>227</v>
      </c>
      <c r="C156" t="s">
        <v>2784</v>
      </c>
      <c r="E156" s="7">
        <v>1</v>
      </c>
      <c r="F156" t="s">
        <v>228</v>
      </c>
      <c r="G156" t="s">
        <v>159</v>
      </c>
      <c r="H156" s="7" t="s">
        <v>139</v>
      </c>
      <c r="I156" s="7" t="s">
        <v>2825</v>
      </c>
      <c r="J156" s="7" t="s">
        <v>161</v>
      </c>
      <c r="O156" t="s">
        <v>2834</v>
      </c>
      <c r="P156" t="s">
        <v>2830</v>
      </c>
    </row>
    <row r="157" spans="2:16" x14ac:dyDescent="0.2">
      <c r="B157" t="s">
        <v>229</v>
      </c>
      <c r="C157" t="s">
        <v>2784</v>
      </c>
      <c r="E157" s="7">
        <v>2</v>
      </c>
      <c r="F157" t="s">
        <v>230</v>
      </c>
      <c r="G157" t="s">
        <v>159</v>
      </c>
      <c r="H157" s="7" t="s">
        <v>139</v>
      </c>
      <c r="I157" s="7" t="s">
        <v>2825</v>
      </c>
      <c r="J157" s="7" t="s">
        <v>161</v>
      </c>
      <c r="O157" t="s">
        <v>2834</v>
      </c>
      <c r="P157" t="s">
        <v>2830</v>
      </c>
    </row>
    <row r="158" spans="2:16" x14ac:dyDescent="0.2">
      <c r="B158" t="s">
        <v>231</v>
      </c>
      <c r="C158" t="s">
        <v>2784</v>
      </c>
      <c r="E158" s="7">
        <v>3</v>
      </c>
      <c r="F158" t="s">
        <v>232</v>
      </c>
      <c r="G158" t="s">
        <v>159</v>
      </c>
      <c r="H158" s="7" t="s">
        <v>139</v>
      </c>
      <c r="I158" s="7" t="s">
        <v>2825</v>
      </c>
      <c r="J158" s="7" t="s">
        <v>161</v>
      </c>
      <c r="O158" t="s">
        <v>2834</v>
      </c>
      <c r="P158" t="s">
        <v>2830</v>
      </c>
    </row>
    <row r="159" spans="2:16" x14ac:dyDescent="0.2">
      <c r="B159" t="s">
        <v>233</v>
      </c>
      <c r="C159" t="s">
        <v>2784</v>
      </c>
      <c r="E159" s="7">
        <v>3</v>
      </c>
      <c r="F159" t="s">
        <v>234</v>
      </c>
      <c r="G159" t="s">
        <v>159</v>
      </c>
      <c r="H159" s="7" t="s">
        <v>139</v>
      </c>
      <c r="I159" s="7" t="s">
        <v>2825</v>
      </c>
      <c r="J159" s="7" t="s">
        <v>161</v>
      </c>
      <c r="O159" t="s">
        <v>2834</v>
      </c>
      <c r="P159" t="s">
        <v>2830</v>
      </c>
    </row>
    <row r="160" spans="2:16" x14ac:dyDescent="0.2">
      <c r="B160" t="s">
        <v>235</v>
      </c>
      <c r="C160" t="s">
        <v>2784</v>
      </c>
      <c r="E160" s="7">
        <v>6</v>
      </c>
      <c r="F160" t="s">
        <v>236</v>
      </c>
      <c r="G160" t="s">
        <v>159</v>
      </c>
      <c r="H160" s="7" t="s">
        <v>139</v>
      </c>
      <c r="I160" s="7" t="s">
        <v>2825</v>
      </c>
      <c r="J160" s="7" t="s">
        <v>161</v>
      </c>
      <c r="O160" t="s">
        <v>2834</v>
      </c>
      <c r="P160" t="s">
        <v>2830</v>
      </c>
    </row>
    <row r="161" spans="2:23" x14ac:dyDescent="0.2">
      <c r="B161" t="s">
        <v>237</v>
      </c>
      <c r="C161" t="s">
        <v>2784</v>
      </c>
      <c r="E161" s="7">
        <v>6</v>
      </c>
      <c r="F161" t="s">
        <v>238</v>
      </c>
      <c r="G161" t="s">
        <v>159</v>
      </c>
      <c r="H161" s="7" t="s">
        <v>139</v>
      </c>
      <c r="I161" s="7" t="s">
        <v>2825</v>
      </c>
      <c r="J161" s="7" t="s">
        <v>161</v>
      </c>
      <c r="O161" t="s">
        <v>2834</v>
      </c>
      <c r="P161" t="s">
        <v>2830</v>
      </c>
    </row>
    <row r="162" spans="2:23" x14ac:dyDescent="0.2">
      <c r="B162" t="s">
        <v>3004</v>
      </c>
      <c r="C162" t="s">
        <v>2784</v>
      </c>
      <c r="E162" s="7">
        <v>0</v>
      </c>
      <c r="F162" t="s">
        <v>3005</v>
      </c>
      <c r="G162" t="s">
        <v>159</v>
      </c>
      <c r="H162" s="7" t="s">
        <v>139</v>
      </c>
      <c r="I162" s="7" t="s">
        <v>2825</v>
      </c>
      <c r="J162" s="7" t="s">
        <v>161</v>
      </c>
      <c r="O162" t="s">
        <v>2834</v>
      </c>
      <c r="P162" t="s">
        <v>2830</v>
      </c>
    </row>
    <row r="163" spans="2:23" x14ac:dyDescent="0.2">
      <c r="B163" t="s">
        <v>3006</v>
      </c>
      <c r="C163" t="s">
        <v>2784</v>
      </c>
      <c r="E163" s="7">
        <v>0</v>
      </c>
      <c r="F163" t="s">
        <v>3007</v>
      </c>
      <c r="G163" t="s">
        <v>159</v>
      </c>
      <c r="H163" s="7" t="s">
        <v>139</v>
      </c>
      <c r="I163" s="7" t="s">
        <v>2825</v>
      </c>
      <c r="J163" s="7" t="s">
        <v>161</v>
      </c>
      <c r="O163" t="s">
        <v>2834</v>
      </c>
      <c r="P163" t="s">
        <v>2830</v>
      </c>
    </row>
    <row r="164" spans="2:23" x14ac:dyDescent="0.2">
      <c r="B164" t="s">
        <v>239</v>
      </c>
      <c r="C164" t="s">
        <v>2784</v>
      </c>
      <c r="E164" s="7">
        <v>1</v>
      </c>
      <c r="F164" t="s">
        <v>240</v>
      </c>
      <c r="G164" t="s">
        <v>159</v>
      </c>
      <c r="H164" s="7" t="s">
        <v>139</v>
      </c>
      <c r="I164" s="7" t="s">
        <v>2825</v>
      </c>
      <c r="J164" s="7" t="s">
        <v>161</v>
      </c>
      <c r="O164" t="s">
        <v>2705</v>
      </c>
      <c r="P164" t="s">
        <v>2830</v>
      </c>
    </row>
    <row r="165" spans="2:23" x14ac:dyDescent="0.2">
      <c r="B165" t="s">
        <v>241</v>
      </c>
      <c r="C165" t="s">
        <v>2784</v>
      </c>
      <c r="E165" s="7">
        <v>1</v>
      </c>
      <c r="F165" t="s">
        <v>242</v>
      </c>
      <c r="G165" t="s">
        <v>159</v>
      </c>
      <c r="H165" s="7" t="s">
        <v>139</v>
      </c>
      <c r="I165" s="7" t="s">
        <v>2825</v>
      </c>
      <c r="J165" s="7" t="s">
        <v>161</v>
      </c>
      <c r="O165" t="s">
        <v>2705</v>
      </c>
      <c r="P165" t="s">
        <v>2830</v>
      </c>
    </row>
    <row r="166" spans="2:23" x14ac:dyDescent="0.2">
      <c r="B166" t="s">
        <v>243</v>
      </c>
      <c r="C166" t="s">
        <v>2784</v>
      </c>
      <c r="E166" s="7">
        <v>1</v>
      </c>
      <c r="F166" t="s">
        <v>244</v>
      </c>
      <c r="G166" t="s">
        <v>159</v>
      </c>
      <c r="H166" s="7" t="s">
        <v>139</v>
      </c>
      <c r="I166" s="7" t="s">
        <v>2825</v>
      </c>
      <c r="J166" s="7" t="s">
        <v>161</v>
      </c>
      <c r="O166" t="s">
        <v>2705</v>
      </c>
      <c r="P166" t="s">
        <v>2830</v>
      </c>
    </row>
    <row r="167" spans="2:23" x14ac:dyDescent="0.2">
      <c r="B167" t="s">
        <v>245</v>
      </c>
      <c r="C167" t="s">
        <v>2784</v>
      </c>
      <c r="E167" s="7">
        <v>1</v>
      </c>
      <c r="F167" t="s">
        <v>246</v>
      </c>
      <c r="G167" t="s">
        <v>159</v>
      </c>
      <c r="H167" s="7" t="s">
        <v>139</v>
      </c>
      <c r="I167" s="7" t="s">
        <v>2825</v>
      </c>
      <c r="J167" s="7" t="s">
        <v>161</v>
      </c>
      <c r="O167" t="s">
        <v>2705</v>
      </c>
      <c r="P167" t="s">
        <v>2830</v>
      </c>
    </row>
    <row r="168" spans="2:23" x14ac:dyDescent="0.2">
      <c r="B168" t="s">
        <v>247</v>
      </c>
      <c r="C168" t="s">
        <v>2784</v>
      </c>
      <c r="E168" s="7">
        <v>1</v>
      </c>
      <c r="F168" t="s">
        <v>248</v>
      </c>
      <c r="G168" t="s">
        <v>159</v>
      </c>
      <c r="H168" s="7" t="s">
        <v>139</v>
      </c>
      <c r="I168" s="7" t="s">
        <v>2825</v>
      </c>
      <c r="J168" s="7" t="s">
        <v>161</v>
      </c>
      <c r="O168" t="s">
        <v>2705</v>
      </c>
      <c r="P168" t="s">
        <v>2830</v>
      </c>
    </row>
    <row r="169" spans="2:23" x14ac:dyDescent="0.2">
      <c r="B169" t="s">
        <v>249</v>
      </c>
      <c r="C169" t="s">
        <v>2784</v>
      </c>
      <c r="E169" s="7">
        <v>1</v>
      </c>
      <c r="F169" t="s">
        <v>250</v>
      </c>
      <c r="G169" t="s">
        <v>159</v>
      </c>
      <c r="H169" s="7" t="s">
        <v>139</v>
      </c>
      <c r="I169" s="7" t="s">
        <v>2825</v>
      </c>
      <c r="J169" s="7" t="s">
        <v>161</v>
      </c>
      <c r="O169" t="s">
        <v>2705</v>
      </c>
      <c r="P169" t="s">
        <v>2830</v>
      </c>
    </row>
    <row r="170" spans="2:23" x14ac:dyDescent="0.2">
      <c r="B170" t="s">
        <v>251</v>
      </c>
      <c r="C170" t="s">
        <v>2784</v>
      </c>
      <c r="E170" s="7">
        <v>1</v>
      </c>
      <c r="F170" t="s">
        <v>252</v>
      </c>
      <c r="G170" t="s">
        <v>159</v>
      </c>
      <c r="H170" s="7" t="s">
        <v>139</v>
      </c>
      <c r="I170" s="7" t="s">
        <v>2825</v>
      </c>
      <c r="J170" s="7" t="s">
        <v>161</v>
      </c>
      <c r="O170" t="s">
        <v>2705</v>
      </c>
      <c r="P170" t="s">
        <v>2830</v>
      </c>
    </row>
    <row r="171" spans="2:23" x14ac:dyDescent="0.2">
      <c r="B171" t="s">
        <v>253</v>
      </c>
      <c r="C171" t="s">
        <v>2784</v>
      </c>
      <c r="E171" s="7">
        <v>1</v>
      </c>
      <c r="F171" t="s">
        <v>254</v>
      </c>
      <c r="G171" t="s">
        <v>159</v>
      </c>
      <c r="H171" s="7" t="s">
        <v>139</v>
      </c>
      <c r="I171" s="7" t="s">
        <v>2825</v>
      </c>
      <c r="J171" s="7" t="s">
        <v>161</v>
      </c>
      <c r="O171" t="s">
        <v>2705</v>
      </c>
      <c r="P171" t="s">
        <v>2830</v>
      </c>
    </row>
    <row r="172" spans="2:23" x14ac:dyDescent="0.2">
      <c r="B172" t="s">
        <v>255</v>
      </c>
      <c r="C172" t="s">
        <v>2784</v>
      </c>
      <c r="E172" s="7">
        <v>1</v>
      </c>
      <c r="F172" t="s">
        <v>256</v>
      </c>
      <c r="G172" t="s">
        <v>159</v>
      </c>
      <c r="H172" s="7" t="s">
        <v>139</v>
      </c>
      <c r="I172" s="7" t="s">
        <v>2825</v>
      </c>
      <c r="J172" s="7" t="s">
        <v>161</v>
      </c>
      <c r="O172" t="s">
        <v>2705</v>
      </c>
      <c r="P172" t="s">
        <v>2830</v>
      </c>
    </row>
    <row r="173" spans="2:23" x14ac:dyDescent="0.2">
      <c r="B173" t="s">
        <v>257</v>
      </c>
      <c r="C173" t="s">
        <v>2784</v>
      </c>
      <c r="E173" s="7">
        <v>1</v>
      </c>
      <c r="F173" t="s">
        <v>258</v>
      </c>
      <c r="G173" t="s">
        <v>159</v>
      </c>
      <c r="H173" s="7" t="s">
        <v>139</v>
      </c>
      <c r="I173" s="7" t="s">
        <v>2825</v>
      </c>
      <c r="J173" s="7" t="s">
        <v>161</v>
      </c>
      <c r="O173" t="s">
        <v>2705</v>
      </c>
      <c r="P173" t="s">
        <v>2830</v>
      </c>
    </row>
    <row r="175" spans="2:23" x14ac:dyDescent="0.2">
      <c r="B175" t="s">
        <v>259</v>
      </c>
      <c r="C175" t="s">
        <v>152</v>
      </c>
      <c r="D175" s="7">
        <v>24</v>
      </c>
      <c r="E175" s="7">
        <v>117</v>
      </c>
      <c r="G175" t="s">
        <v>159</v>
      </c>
      <c r="H175" s="7" t="s">
        <v>139</v>
      </c>
      <c r="I175" s="7" t="s">
        <v>2825</v>
      </c>
      <c r="J175" s="7" t="s">
        <v>260</v>
      </c>
      <c r="L175" s="7">
        <v>1</v>
      </c>
      <c r="N175" t="s">
        <v>2828</v>
      </c>
      <c r="O175" t="s">
        <v>2829</v>
      </c>
      <c r="P175" t="s">
        <v>2830</v>
      </c>
      <c r="Q175" t="s">
        <v>2831</v>
      </c>
      <c r="R175" s="7">
        <v>2</v>
      </c>
      <c r="S175" s="7">
        <v>24</v>
      </c>
      <c r="T175" s="7">
        <v>48</v>
      </c>
      <c r="U175" s="7">
        <v>96</v>
      </c>
      <c r="V175" s="7">
        <v>0.5</v>
      </c>
      <c r="W175" s="7">
        <v>24</v>
      </c>
    </row>
    <row r="176" spans="2:23" x14ac:dyDescent="0.2">
      <c r="B176" t="s">
        <v>261</v>
      </c>
      <c r="C176" t="s">
        <v>2784</v>
      </c>
      <c r="E176" s="7">
        <v>1</v>
      </c>
      <c r="F176" t="s">
        <v>262</v>
      </c>
      <c r="G176" t="s">
        <v>159</v>
      </c>
      <c r="H176" s="7" t="s">
        <v>139</v>
      </c>
      <c r="I176" s="7" t="s">
        <v>2825</v>
      </c>
      <c r="J176" s="7" t="s">
        <v>260</v>
      </c>
      <c r="O176" t="s">
        <v>2705</v>
      </c>
      <c r="P176" t="s">
        <v>2830</v>
      </c>
    </row>
    <row r="177" spans="2:16" x14ac:dyDescent="0.2">
      <c r="B177" t="s">
        <v>263</v>
      </c>
      <c r="C177" t="s">
        <v>2784</v>
      </c>
      <c r="E177" s="7">
        <v>1</v>
      </c>
      <c r="F177" t="s">
        <v>264</v>
      </c>
      <c r="G177" t="s">
        <v>159</v>
      </c>
      <c r="H177" s="7" t="s">
        <v>139</v>
      </c>
      <c r="I177" s="7" t="s">
        <v>2825</v>
      </c>
      <c r="J177" s="7" t="s">
        <v>260</v>
      </c>
      <c r="O177" t="s">
        <v>2705</v>
      </c>
      <c r="P177" t="s">
        <v>2830</v>
      </c>
    </row>
    <row r="178" spans="2:16" x14ac:dyDescent="0.2">
      <c r="B178" t="s">
        <v>265</v>
      </c>
      <c r="C178" t="s">
        <v>2784</v>
      </c>
      <c r="E178" s="7">
        <v>1</v>
      </c>
      <c r="F178" t="s">
        <v>266</v>
      </c>
      <c r="G178" t="s">
        <v>159</v>
      </c>
      <c r="H178" s="7" t="s">
        <v>139</v>
      </c>
      <c r="I178" s="7" t="s">
        <v>2825</v>
      </c>
      <c r="J178" s="7" t="s">
        <v>260</v>
      </c>
      <c r="O178" t="s">
        <v>2705</v>
      </c>
      <c r="P178" t="s">
        <v>2830</v>
      </c>
    </row>
    <row r="179" spans="2:16" x14ac:dyDescent="0.2">
      <c r="B179" t="s">
        <v>267</v>
      </c>
      <c r="C179" t="s">
        <v>2784</v>
      </c>
      <c r="E179" s="7">
        <v>1</v>
      </c>
      <c r="F179" t="s">
        <v>268</v>
      </c>
      <c r="G179" t="s">
        <v>159</v>
      </c>
      <c r="H179" s="7" t="s">
        <v>139</v>
      </c>
      <c r="I179" s="7" t="s">
        <v>2825</v>
      </c>
      <c r="J179" s="7" t="s">
        <v>260</v>
      </c>
      <c r="O179" t="s">
        <v>2705</v>
      </c>
      <c r="P179" t="s">
        <v>2830</v>
      </c>
    </row>
    <row r="180" spans="2:16" x14ac:dyDescent="0.2">
      <c r="B180" t="s">
        <v>269</v>
      </c>
      <c r="C180" t="s">
        <v>2784</v>
      </c>
      <c r="E180" s="7">
        <v>1</v>
      </c>
      <c r="F180" t="s">
        <v>270</v>
      </c>
      <c r="G180" t="s">
        <v>159</v>
      </c>
      <c r="H180" s="7" t="s">
        <v>139</v>
      </c>
      <c r="I180" s="7" t="s">
        <v>2825</v>
      </c>
      <c r="J180" s="7" t="s">
        <v>260</v>
      </c>
      <c r="O180" t="s">
        <v>2705</v>
      </c>
      <c r="P180" t="s">
        <v>2830</v>
      </c>
    </row>
    <row r="181" spans="2:16" x14ac:dyDescent="0.2">
      <c r="B181" t="s">
        <v>271</v>
      </c>
      <c r="C181" t="s">
        <v>2784</v>
      </c>
      <c r="E181" s="7">
        <v>1</v>
      </c>
      <c r="F181" t="s">
        <v>272</v>
      </c>
      <c r="G181" t="s">
        <v>159</v>
      </c>
      <c r="H181" s="7" t="s">
        <v>139</v>
      </c>
      <c r="I181" s="7" t="s">
        <v>2825</v>
      </c>
      <c r="J181" s="7" t="s">
        <v>260</v>
      </c>
      <c r="O181" t="s">
        <v>2705</v>
      </c>
      <c r="P181" t="s">
        <v>2830</v>
      </c>
    </row>
    <row r="182" spans="2:16" x14ac:dyDescent="0.2">
      <c r="B182" t="s">
        <v>273</v>
      </c>
      <c r="C182" t="s">
        <v>2784</v>
      </c>
      <c r="E182" s="7">
        <v>1</v>
      </c>
      <c r="F182" t="s">
        <v>274</v>
      </c>
      <c r="G182" t="s">
        <v>159</v>
      </c>
      <c r="H182" s="7" t="s">
        <v>139</v>
      </c>
      <c r="I182" s="7" t="s">
        <v>2825</v>
      </c>
      <c r="J182" s="7" t="s">
        <v>260</v>
      </c>
      <c r="O182" t="s">
        <v>2705</v>
      </c>
      <c r="P182" t="s">
        <v>2830</v>
      </c>
    </row>
    <row r="183" spans="2:16" x14ac:dyDescent="0.2">
      <c r="B183" t="s">
        <v>275</v>
      </c>
      <c r="C183" t="s">
        <v>2784</v>
      </c>
      <c r="E183" s="7">
        <v>7</v>
      </c>
      <c r="F183" t="s">
        <v>276</v>
      </c>
      <c r="G183" t="s">
        <v>159</v>
      </c>
      <c r="H183" s="7" t="s">
        <v>139</v>
      </c>
      <c r="I183" s="7" t="s">
        <v>2825</v>
      </c>
      <c r="J183" s="7" t="s">
        <v>260</v>
      </c>
      <c r="O183" t="s">
        <v>2705</v>
      </c>
      <c r="P183" t="s">
        <v>2830</v>
      </c>
    </row>
    <row r="184" spans="2:16" x14ac:dyDescent="0.2">
      <c r="B184" t="s">
        <v>277</v>
      </c>
      <c r="C184" t="s">
        <v>2784</v>
      </c>
      <c r="E184" s="7">
        <v>2</v>
      </c>
      <c r="F184" t="s">
        <v>278</v>
      </c>
      <c r="G184" t="s">
        <v>159</v>
      </c>
      <c r="H184" s="7" t="s">
        <v>139</v>
      </c>
      <c r="I184" s="7" t="s">
        <v>2825</v>
      </c>
      <c r="J184" s="7" t="s">
        <v>260</v>
      </c>
      <c r="O184" t="s">
        <v>2705</v>
      </c>
      <c r="P184" t="s">
        <v>2830</v>
      </c>
    </row>
    <row r="185" spans="2:16" x14ac:dyDescent="0.2">
      <c r="B185" t="s">
        <v>279</v>
      </c>
      <c r="C185" t="s">
        <v>2784</v>
      </c>
      <c r="E185" s="7">
        <v>2</v>
      </c>
      <c r="F185" t="s">
        <v>280</v>
      </c>
      <c r="G185" t="s">
        <v>159</v>
      </c>
      <c r="H185" s="7" t="s">
        <v>139</v>
      </c>
      <c r="I185" s="7" t="s">
        <v>2825</v>
      </c>
      <c r="J185" s="7" t="s">
        <v>260</v>
      </c>
      <c r="O185" t="s">
        <v>2705</v>
      </c>
      <c r="P185" t="s">
        <v>2830</v>
      </c>
    </row>
    <row r="186" spans="2:16" x14ac:dyDescent="0.2">
      <c r="B186" t="s">
        <v>281</v>
      </c>
      <c r="C186" t="s">
        <v>2784</v>
      </c>
      <c r="E186" s="7">
        <v>2</v>
      </c>
      <c r="F186" t="s">
        <v>282</v>
      </c>
      <c r="G186" t="s">
        <v>159</v>
      </c>
      <c r="H186" s="7" t="s">
        <v>139</v>
      </c>
      <c r="I186" s="7" t="s">
        <v>2825</v>
      </c>
      <c r="J186" s="7" t="s">
        <v>260</v>
      </c>
      <c r="O186" t="s">
        <v>2705</v>
      </c>
      <c r="P186" t="s">
        <v>2830</v>
      </c>
    </row>
    <row r="187" spans="2:16" x14ac:dyDescent="0.2">
      <c r="B187" t="s">
        <v>283</v>
      </c>
      <c r="C187" t="s">
        <v>2784</v>
      </c>
      <c r="E187" s="7">
        <v>2</v>
      </c>
      <c r="F187" t="s">
        <v>284</v>
      </c>
      <c r="G187" t="s">
        <v>159</v>
      </c>
      <c r="H187" s="7" t="s">
        <v>139</v>
      </c>
      <c r="I187" s="7" t="s">
        <v>2825</v>
      </c>
      <c r="J187" s="7" t="s">
        <v>260</v>
      </c>
      <c r="O187" t="s">
        <v>2705</v>
      </c>
      <c r="P187" t="s">
        <v>2830</v>
      </c>
    </row>
    <row r="188" spans="2:16" x14ac:dyDescent="0.2">
      <c r="B188" t="s">
        <v>285</v>
      </c>
      <c r="C188" t="s">
        <v>2784</v>
      </c>
      <c r="E188" s="7">
        <v>1</v>
      </c>
      <c r="F188" t="s">
        <v>286</v>
      </c>
      <c r="G188" t="s">
        <v>159</v>
      </c>
      <c r="H188" s="7" t="s">
        <v>139</v>
      </c>
      <c r="I188" s="7" t="s">
        <v>2825</v>
      </c>
      <c r="J188" s="7" t="s">
        <v>260</v>
      </c>
      <c r="O188" t="s">
        <v>2705</v>
      </c>
      <c r="P188" t="s">
        <v>2830</v>
      </c>
    </row>
    <row r="189" spans="2:16" x14ac:dyDescent="0.2">
      <c r="B189" t="s">
        <v>287</v>
      </c>
      <c r="C189" t="s">
        <v>2784</v>
      </c>
      <c r="E189" s="7">
        <v>1</v>
      </c>
      <c r="F189" t="s">
        <v>288</v>
      </c>
      <c r="G189" t="s">
        <v>159</v>
      </c>
      <c r="H189" s="7" t="s">
        <v>139</v>
      </c>
      <c r="I189" s="7" t="s">
        <v>2825</v>
      </c>
      <c r="J189" s="7" t="s">
        <v>260</v>
      </c>
      <c r="O189" t="s">
        <v>2705</v>
      </c>
      <c r="P189" t="s">
        <v>2830</v>
      </c>
    </row>
    <row r="190" spans="2:16" x14ac:dyDescent="0.2">
      <c r="B190" t="s">
        <v>289</v>
      </c>
      <c r="C190" t="s">
        <v>2784</v>
      </c>
      <c r="E190" s="7">
        <v>1</v>
      </c>
      <c r="F190" t="s">
        <v>290</v>
      </c>
      <c r="G190" t="s">
        <v>159</v>
      </c>
      <c r="H190" s="7" t="s">
        <v>139</v>
      </c>
      <c r="I190" s="7" t="s">
        <v>2825</v>
      </c>
      <c r="J190" s="7" t="s">
        <v>260</v>
      </c>
      <c r="O190" t="s">
        <v>2705</v>
      </c>
      <c r="P190" t="s">
        <v>2830</v>
      </c>
    </row>
    <row r="191" spans="2:16" x14ac:dyDescent="0.2">
      <c r="B191" t="s">
        <v>291</v>
      </c>
      <c r="C191" t="s">
        <v>2784</v>
      </c>
      <c r="E191" s="7">
        <v>1</v>
      </c>
      <c r="F191" t="s">
        <v>292</v>
      </c>
      <c r="G191" t="s">
        <v>159</v>
      </c>
      <c r="H191" s="7" t="s">
        <v>139</v>
      </c>
      <c r="I191" s="7" t="s">
        <v>2825</v>
      </c>
      <c r="J191" s="7" t="s">
        <v>260</v>
      </c>
      <c r="O191" t="s">
        <v>2705</v>
      </c>
      <c r="P191" t="s">
        <v>2830</v>
      </c>
    </row>
    <row r="192" spans="2:16" x14ac:dyDescent="0.2">
      <c r="B192" t="s">
        <v>293</v>
      </c>
      <c r="C192" t="s">
        <v>2784</v>
      </c>
      <c r="E192" s="7">
        <v>1</v>
      </c>
      <c r="F192" t="s">
        <v>294</v>
      </c>
      <c r="G192" t="s">
        <v>159</v>
      </c>
      <c r="H192" s="7" t="s">
        <v>139</v>
      </c>
      <c r="I192" s="7" t="s">
        <v>2825</v>
      </c>
      <c r="J192" s="7" t="s">
        <v>260</v>
      </c>
      <c r="O192" t="s">
        <v>2705</v>
      </c>
      <c r="P192" t="s">
        <v>2830</v>
      </c>
    </row>
    <row r="193" spans="2:16" x14ac:dyDescent="0.2">
      <c r="B193" t="s">
        <v>295</v>
      </c>
      <c r="C193" t="s">
        <v>2784</v>
      </c>
      <c r="E193" s="7">
        <v>1</v>
      </c>
      <c r="F193" t="s">
        <v>296</v>
      </c>
      <c r="G193" t="s">
        <v>159</v>
      </c>
      <c r="H193" s="7" t="s">
        <v>139</v>
      </c>
      <c r="I193" s="7" t="s">
        <v>2825</v>
      </c>
      <c r="J193" s="7" t="s">
        <v>260</v>
      </c>
      <c r="O193" t="s">
        <v>2705</v>
      </c>
      <c r="P193" t="s">
        <v>2830</v>
      </c>
    </row>
    <row r="194" spans="2:16" x14ac:dyDescent="0.2">
      <c r="B194" t="s">
        <v>297</v>
      </c>
      <c r="C194" t="s">
        <v>2784</v>
      </c>
      <c r="E194" s="7">
        <v>2</v>
      </c>
      <c r="F194" t="s">
        <v>298</v>
      </c>
      <c r="G194" t="s">
        <v>159</v>
      </c>
      <c r="H194" s="7" t="s">
        <v>139</v>
      </c>
      <c r="I194" s="7" t="s">
        <v>2825</v>
      </c>
      <c r="J194" s="7" t="s">
        <v>260</v>
      </c>
      <c r="O194" t="s">
        <v>2705</v>
      </c>
      <c r="P194" t="s">
        <v>2830</v>
      </c>
    </row>
    <row r="195" spans="2:16" x14ac:dyDescent="0.2">
      <c r="B195" t="s">
        <v>299</v>
      </c>
      <c r="C195" t="s">
        <v>2784</v>
      </c>
      <c r="E195" s="7">
        <v>1</v>
      </c>
      <c r="F195" t="s">
        <v>300</v>
      </c>
      <c r="G195" t="s">
        <v>159</v>
      </c>
      <c r="H195" s="7" t="s">
        <v>139</v>
      </c>
      <c r="I195" s="7" t="s">
        <v>2825</v>
      </c>
      <c r="J195" s="7" t="s">
        <v>260</v>
      </c>
      <c r="O195" t="s">
        <v>2705</v>
      </c>
      <c r="P195" t="s">
        <v>2830</v>
      </c>
    </row>
    <row r="196" spans="2:16" x14ac:dyDescent="0.2">
      <c r="B196" t="s">
        <v>301</v>
      </c>
      <c r="C196" t="s">
        <v>2784</v>
      </c>
      <c r="E196" s="7">
        <v>1</v>
      </c>
      <c r="F196" t="s">
        <v>302</v>
      </c>
      <c r="G196" t="s">
        <v>159</v>
      </c>
      <c r="H196" s="7" t="s">
        <v>139</v>
      </c>
      <c r="I196" s="7" t="s">
        <v>2825</v>
      </c>
      <c r="J196" s="7" t="s">
        <v>260</v>
      </c>
      <c r="O196" t="s">
        <v>2705</v>
      </c>
      <c r="P196" t="s">
        <v>2830</v>
      </c>
    </row>
    <row r="197" spans="2:16" x14ac:dyDescent="0.2">
      <c r="B197" t="s">
        <v>303</v>
      </c>
      <c r="C197" t="s">
        <v>2784</v>
      </c>
      <c r="E197" s="7">
        <v>1</v>
      </c>
      <c r="F197" t="s">
        <v>304</v>
      </c>
      <c r="G197" t="s">
        <v>159</v>
      </c>
      <c r="H197" s="7" t="s">
        <v>139</v>
      </c>
      <c r="I197" s="7" t="s">
        <v>2825</v>
      </c>
      <c r="J197" s="7" t="s">
        <v>260</v>
      </c>
      <c r="O197" t="s">
        <v>2705</v>
      </c>
      <c r="P197" t="s">
        <v>2830</v>
      </c>
    </row>
    <row r="198" spans="2:16" x14ac:dyDescent="0.2">
      <c r="B198" t="s">
        <v>305</v>
      </c>
      <c r="C198" t="s">
        <v>2784</v>
      </c>
      <c r="E198" s="7">
        <v>2</v>
      </c>
      <c r="F198" t="s">
        <v>306</v>
      </c>
      <c r="G198" t="s">
        <v>159</v>
      </c>
      <c r="H198" s="7" t="s">
        <v>139</v>
      </c>
      <c r="I198" s="7" t="s">
        <v>2825</v>
      </c>
      <c r="J198" s="7" t="s">
        <v>260</v>
      </c>
      <c r="O198" t="s">
        <v>2705</v>
      </c>
      <c r="P198" t="s">
        <v>2830</v>
      </c>
    </row>
    <row r="199" spans="2:16" x14ac:dyDescent="0.2">
      <c r="B199" t="s">
        <v>307</v>
      </c>
      <c r="C199" t="s">
        <v>2784</v>
      </c>
      <c r="E199" s="7">
        <v>1</v>
      </c>
      <c r="F199" t="s">
        <v>308</v>
      </c>
      <c r="G199" t="s">
        <v>159</v>
      </c>
      <c r="H199" s="7" t="s">
        <v>139</v>
      </c>
      <c r="I199" s="7" t="s">
        <v>2825</v>
      </c>
      <c r="J199" s="7" t="s">
        <v>260</v>
      </c>
      <c r="O199" t="s">
        <v>2705</v>
      </c>
      <c r="P199" t="s">
        <v>2830</v>
      </c>
    </row>
    <row r="200" spans="2:16" x14ac:dyDescent="0.2">
      <c r="B200" t="s">
        <v>309</v>
      </c>
      <c r="C200" t="s">
        <v>2784</v>
      </c>
      <c r="E200" s="7">
        <v>1</v>
      </c>
      <c r="F200" t="s">
        <v>310</v>
      </c>
      <c r="G200" t="s">
        <v>159</v>
      </c>
      <c r="H200" s="7" t="s">
        <v>139</v>
      </c>
      <c r="I200" s="7" t="s">
        <v>2825</v>
      </c>
      <c r="J200" s="7" t="s">
        <v>260</v>
      </c>
      <c r="O200" t="s">
        <v>2705</v>
      </c>
      <c r="P200" t="s">
        <v>2830</v>
      </c>
    </row>
    <row r="201" spans="2:16" x14ac:dyDescent="0.2">
      <c r="B201" t="s">
        <v>311</v>
      </c>
      <c r="C201" t="s">
        <v>2784</v>
      </c>
      <c r="E201" s="7">
        <v>7</v>
      </c>
      <c r="F201" t="s">
        <v>312</v>
      </c>
      <c r="G201" t="s">
        <v>159</v>
      </c>
      <c r="H201" s="7" t="s">
        <v>139</v>
      </c>
      <c r="I201" s="7" t="s">
        <v>2825</v>
      </c>
      <c r="J201" s="7" t="s">
        <v>260</v>
      </c>
      <c r="O201" t="s">
        <v>2705</v>
      </c>
      <c r="P201" t="s">
        <v>2830</v>
      </c>
    </row>
    <row r="202" spans="2:16" x14ac:dyDescent="0.2">
      <c r="B202" t="s">
        <v>313</v>
      </c>
      <c r="C202" t="s">
        <v>2784</v>
      </c>
      <c r="E202" s="7">
        <v>1</v>
      </c>
      <c r="F202" t="s">
        <v>314</v>
      </c>
      <c r="G202" t="s">
        <v>159</v>
      </c>
      <c r="H202" s="7" t="s">
        <v>139</v>
      </c>
      <c r="I202" s="7" t="s">
        <v>2825</v>
      </c>
      <c r="J202" s="7" t="s">
        <v>260</v>
      </c>
      <c r="O202" t="s">
        <v>2705</v>
      </c>
      <c r="P202" t="s">
        <v>2830</v>
      </c>
    </row>
    <row r="203" spans="2:16" x14ac:dyDescent="0.2">
      <c r="B203" t="s">
        <v>315</v>
      </c>
      <c r="C203" t="s">
        <v>2784</v>
      </c>
      <c r="E203" s="7">
        <v>7</v>
      </c>
      <c r="F203" t="s">
        <v>316</v>
      </c>
      <c r="G203" t="s">
        <v>159</v>
      </c>
      <c r="H203" s="7" t="s">
        <v>139</v>
      </c>
      <c r="I203" s="7" t="s">
        <v>2825</v>
      </c>
      <c r="J203" s="7" t="s">
        <v>260</v>
      </c>
      <c r="O203" t="s">
        <v>2705</v>
      </c>
      <c r="P203" t="s">
        <v>2830</v>
      </c>
    </row>
    <row r="204" spans="2:16" x14ac:dyDescent="0.2">
      <c r="B204" t="s">
        <v>317</v>
      </c>
      <c r="C204" t="s">
        <v>2784</v>
      </c>
      <c r="E204" s="7">
        <v>1</v>
      </c>
      <c r="F204" t="s">
        <v>318</v>
      </c>
      <c r="G204" t="s">
        <v>159</v>
      </c>
      <c r="H204" s="7" t="s">
        <v>139</v>
      </c>
      <c r="I204" s="7" t="s">
        <v>2825</v>
      </c>
      <c r="J204" s="7" t="s">
        <v>260</v>
      </c>
      <c r="O204" t="s">
        <v>2705</v>
      </c>
      <c r="P204" t="s">
        <v>2830</v>
      </c>
    </row>
    <row r="205" spans="2:16" x14ac:dyDescent="0.2">
      <c r="B205" t="s">
        <v>319</v>
      </c>
      <c r="C205" t="s">
        <v>2784</v>
      </c>
      <c r="E205" s="7">
        <v>7</v>
      </c>
      <c r="F205" t="s">
        <v>320</v>
      </c>
      <c r="G205" t="s">
        <v>159</v>
      </c>
      <c r="H205" s="7" t="s">
        <v>139</v>
      </c>
      <c r="I205" s="7" t="s">
        <v>2825</v>
      </c>
      <c r="J205" s="7" t="s">
        <v>260</v>
      </c>
      <c r="O205" t="s">
        <v>2705</v>
      </c>
      <c r="P205" t="s">
        <v>2830</v>
      </c>
    </row>
    <row r="206" spans="2:16" x14ac:dyDescent="0.2">
      <c r="B206" t="s">
        <v>321</v>
      </c>
      <c r="C206" t="s">
        <v>2784</v>
      </c>
      <c r="E206" s="7">
        <v>1</v>
      </c>
      <c r="F206" t="s">
        <v>322</v>
      </c>
      <c r="G206" t="s">
        <v>159</v>
      </c>
      <c r="H206" s="7" t="s">
        <v>139</v>
      </c>
      <c r="I206" s="7" t="s">
        <v>2825</v>
      </c>
      <c r="J206" s="7" t="s">
        <v>260</v>
      </c>
      <c r="O206" t="s">
        <v>2705</v>
      </c>
      <c r="P206" t="s">
        <v>2830</v>
      </c>
    </row>
    <row r="207" spans="2:16" x14ac:dyDescent="0.2">
      <c r="B207" t="s">
        <v>323</v>
      </c>
      <c r="C207" t="s">
        <v>2784</v>
      </c>
      <c r="E207" s="7">
        <v>1</v>
      </c>
      <c r="F207" t="s">
        <v>324</v>
      </c>
      <c r="G207" t="s">
        <v>159</v>
      </c>
      <c r="H207" s="7" t="s">
        <v>139</v>
      </c>
      <c r="I207" s="7" t="s">
        <v>2825</v>
      </c>
      <c r="J207" s="7" t="s">
        <v>260</v>
      </c>
      <c r="O207" t="s">
        <v>2705</v>
      </c>
      <c r="P207" t="s">
        <v>2830</v>
      </c>
    </row>
    <row r="208" spans="2:16" x14ac:dyDescent="0.2">
      <c r="B208" t="s">
        <v>325</v>
      </c>
      <c r="C208" t="s">
        <v>2784</v>
      </c>
      <c r="E208" s="7">
        <v>1</v>
      </c>
      <c r="F208" t="s">
        <v>326</v>
      </c>
      <c r="G208" t="s">
        <v>159</v>
      </c>
      <c r="H208" s="7" t="s">
        <v>139</v>
      </c>
      <c r="I208" s="7" t="s">
        <v>2825</v>
      </c>
      <c r="J208" s="7" t="s">
        <v>260</v>
      </c>
      <c r="O208" t="s">
        <v>2705</v>
      </c>
      <c r="P208" t="s">
        <v>2830</v>
      </c>
    </row>
    <row r="209" spans="2:16" x14ac:dyDescent="0.2">
      <c r="B209" t="s">
        <v>327</v>
      </c>
      <c r="C209" t="s">
        <v>2784</v>
      </c>
      <c r="E209" s="7">
        <v>1</v>
      </c>
      <c r="F209" t="s">
        <v>328</v>
      </c>
      <c r="G209" t="s">
        <v>159</v>
      </c>
      <c r="H209" s="7" t="s">
        <v>139</v>
      </c>
      <c r="I209" s="7" t="s">
        <v>2825</v>
      </c>
      <c r="J209" s="7" t="s">
        <v>260</v>
      </c>
      <c r="O209" t="s">
        <v>2705</v>
      </c>
      <c r="P209" t="s">
        <v>2830</v>
      </c>
    </row>
    <row r="210" spans="2:16" x14ac:dyDescent="0.2">
      <c r="B210" t="s">
        <v>329</v>
      </c>
      <c r="C210" t="s">
        <v>2784</v>
      </c>
      <c r="E210" s="7">
        <v>1</v>
      </c>
      <c r="F210" t="s">
        <v>330</v>
      </c>
      <c r="G210" t="s">
        <v>159</v>
      </c>
      <c r="H210" s="7" t="s">
        <v>139</v>
      </c>
      <c r="I210" s="7" t="s">
        <v>2825</v>
      </c>
      <c r="J210" s="7" t="s">
        <v>260</v>
      </c>
      <c r="O210" t="s">
        <v>2705</v>
      </c>
      <c r="P210" t="s">
        <v>2830</v>
      </c>
    </row>
    <row r="211" spans="2:16" x14ac:dyDescent="0.2">
      <c r="B211" t="s">
        <v>331</v>
      </c>
      <c r="C211" t="s">
        <v>2784</v>
      </c>
      <c r="E211" s="7">
        <v>1</v>
      </c>
      <c r="F211" t="s">
        <v>332</v>
      </c>
      <c r="G211" t="s">
        <v>159</v>
      </c>
      <c r="H211" s="7" t="s">
        <v>139</v>
      </c>
      <c r="I211" s="7" t="s">
        <v>2825</v>
      </c>
      <c r="J211" s="7" t="s">
        <v>260</v>
      </c>
      <c r="O211" t="s">
        <v>2705</v>
      </c>
      <c r="P211" t="s">
        <v>2830</v>
      </c>
    </row>
    <row r="212" spans="2:16" x14ac:dyDescent="0.2">
      <c r="B212" t="s">
        <v>333</v>
      </c>
      <c r="C212" t="s">
        <v>2784</v>
      </c>
      <c r="E212" s="7">
        <v>1</v>
      </c>
      <c r="F212" t="s">
        <v>334</v>
      </c>
      <c r="G212" t="s">
        <v>159</v>
      </c>
      <c r="H212" s="7" t="s">
        <v>139</v>
      </c>
      <c r="I212" s="7" t="s">
        <v>2825</v>
      </c>
      <c r="J212" s="7" t="s">
        <v>260</v>
      </c>
      <c r="O212" t="s">
        <v>2705</v>
      </c>
      <c r="P212" t="s">
        <v>2830</v>
      </c>
    </row>
    <row r="213" spans="2:16" x14ac:dyDescent="0.2">
      <c r="B213" t="s">
        <v>335</v>
      </c>
      <c r="C213" t="s">
        <v>2784</v>
      </c>
      <c r="E213" s="7">
        <v>1</v>
      </c>
      <c r="F213" t="s">
        <v>336</v>
      </c>
      <c r="G213" t="s">
        <v>159</v>
      </c>
      <c r="H213" s="7" t="s">
        <v>139</v>
      </c>
      <c r="I213" s="7" t="s">
        <v>2825</v>
      </c>
      <c r="J213" s="7" t="s">
        <v>260</v>
      </c>
      <c r="O213" t="s">
        <v>2705</v>
      </c>
      <c r="P213" t="s">
        <v>2830</v>
      </c>
    </row>
    <row r="214" spans="2:16" x14ac:dyDescent="0.2">
      <c r="B214" t="s">
        <v>337</v>
      </c>
      <c r="C214" t="s">
        <v>2784</v>
      </c>
      <c r="E214" s="7">
        <v>1</v>
      </c>
      <c r="F214" t="s">
        <v>338</v>
      </c>
      <c r="G214" t="s">
        <v>159</v>
      </c>
      <c r="H214" s="7" t="s">
        <v>139</v>
      </c>
      <c r="I214" s="7" t="s">
        <v>2825</v>
      </c>
      <c r="J214" s="7" t="s">
        <v>260</v>
      </c>
      <c r="O214" t="s">
        <v>2705</v>
      </c>
      <c r="P214" t="s">
        <v>2830</v>
      </c>
    </row>
    <row r="215" spans="2:16" x14ac:dyDescent="0.2">
      <c r="B215" t="s">
        <v>3008</v>
      </c>
      <c r="C215" t="s">
        <v>2784</v>
      </c>
      <c r="E215" s="7">
        <v>0</v>
      </c>
      <c r="F215" t="s">
        <v>3009</v>
      </c>
      <c r="G215" t="s">
        <v>159</v>
      </c>
      <c r="H215" s="7" t="s">
        <v>139</v>
      </c>
      <c r="I215" s="7" t="s">
        <v>2825</v>
      </c>
      <c r="J215" s="7" t="s">
        <v>260</v>
      </c>
      <c r="O215" t="s">
        <v>2834</v>
      </c>
      <c r="P215" t="s">
        <v>2830</v>
      </c>
    </row>
    <row r="216" spans="2:16" x14ac:dyDescent="0.2">
      <c r="B216" t="s">
        <v>3010</v>
      </c>
      <c r="C216" t="s">
        <v>2784</v>
      </c>
      <c r="E216" s="7">
        <v>0</v>
      </c>
      <c r="F216" t="s">
        <v>3011</v>
      </c>
      <c r="G216" t="s">
        <v>159</v>
      </c>
      <c r="H216" s="7" t="s">
        <v>139</v>
      </c>
      <c r="I216" s="7" t="s">
        <v>2825</v>
      </c>
      <c r="J216" s="7" t="s">
        <v>260</v>
      </c>
      <c r="O216" t="s">
        <v>2834</v>
      </c>
      <c r="P216" t="s">
        <v>2830</v>
      </c>
    </row>
    <row r="217" spans="2:16" x14ac:dyDescent="0.2">
      <c r="B217" t="s">
        <v>3012</v>
      </c>
      <c r="C217" t="s">
        <v>2784</v>
      </c>
      <c r="E217" s="7">
        <v>0</v>
      </c>
      <c r="F217" t="s">
        <v>3013</v>
      </c>
      <c r="G217" t="s">
        <v>159</v>
      </c>
      <c r="H217" s="7" t="s">
        <v>139</v>
      </c>
      <c r="I217" s="7" t="s">
        <v>2825</v>
      </c>
      <c r="J217" s="7" t="s">
        <v>260</v>
      </c>
      <c r="O217" t="s">
        <v>2834</v>
      </c>
      <c r="P217" t="s">
        <v>2830</v>
      </c>
    </row>
    <row r="218" spans="2:16" x14ac:dyDescent="0.2">
      <c r="B218" t="s">
        <v>3014</v>
      </c>
      <c r="C218" t="s">
        <v>2784</v>
      </c>
      <c r="E218" s="7">
        <v>0</v>
      </c>
      <c r="F218" t="s">
        <v>3015</v>
      </c>
      <c r="G218" t="s">
        <v>159</v>
      </c>
      <c r="H218" s="7" t="s">
        <v>139</v>
      </c>
      <c r="I218" s="7" t="s">
        <v>2825</v>
      </c>
      <c r="J218" s="7" t="s">
        <v>260</v>
      </c>
      <c r="O218" t="s">
        <v>2834</v>
      </c>
      <c r="P218" t="s">
        <v>2830</v>
      </c>
    </row>
    <row r="219" spans="2:16" x14ac:dyDescent="0.2">
      <c r="B219" t="s">
        <v>3016</v>
      </c>
      <c r="C219" t="s">
        <v>2784</v>
      </c>
      <c r="E219" s="7">
        <v>0</v>
      </c>
      <c r="F219" t="s">
        <v>3017</v>
      </c>
      <c r="G219" t="s">
        <v>159</v>
      </c>
      <c r="H219" s="7" t="s">
        <v>139</v>
      </c>
      <c r="I219" s="7" t="s">
        <v>2825</v>
      </c>
      <c r="J219" s="7" t="s">
        <v>260</v>
      </c>
      <c r="O219" t="s">
        <v>2834</v>
      </c>
      <c r="P219" t="s">
        <v>2830</v>
      </c>
    </row>
    <row r="220" spans="2:16" x14ac:dyDescent="0.2">
      <c r="B220" t="s">
        <v>3018</v>
      </c>
      <c r="C220" t="s">
        <v>2784</v>
      </c>
      <c r="E220" s="7">
        <v>0</v>
      </c>
      <c r="F220" t="s">
        <v>3019</v>
      </c>
      <c r="G220" t="s">
        <v>159</v>
      </c>
      <c r="H220" s="7" t="s">
        <v>139</v>
      </c>
      <c r="I220" s="7" t="s">
        <v>2825</v>
      </c>
      <c r="J220" s="7" t="s">
        <v>260</v>
      </c>
      <c r="O220" t="s">
        <v>2834</v>
      </c>
      <c r="P220" t="s">
        <v>2830</v>
      </c>
    </row>
    <row r="221" spans="2:16" x14ac:dyDescent="0.2">
      <c r="B221" t="s">
        <v>339</v>
      </c>
      <c r="C221" t="s">
        <v>2784</v>
      </c>
      <c r="E221" s="7">
        <v>4</v>
      </c>
      <c r="F221" t="s">
        <v>340</v>
      </c>
      <c r="G221" t="s">
        <v>159</v>
      </c>
      <c r="H221" s="7" t="s">
        <v>139</v>
      </c>
      <c r="I221" s="7" t="s">
        <v>2825</v>
      </c>
      <c r="J221" s="7" t="s">
        <v>260</v>
      </c>
      <c r="O221" t="s">
        <v>2705</v>
      </c>
      <c r="P221" t="s">
        <v>2830</v>
      </c>
    </row>
    <row r="222" spans="2:16" x14ac:dyDescent="0.2">
      <c r="B222" t="s">
        <v>341</v>
      </c>
      <c r="C222" t="s">
        <v>2784</v>
      </c>
      <c r="E222" s="7">
        <v>1</v>
      </c>
      <c r="F222" t="s">
        <v>342</v>
      </c>
      <c r="G222" t="s">
        <v>159</v>
      </c>
      <c r="H222" s="7" t="s">
        <v>139</v>
      </c>
      <c r="I222" s="7" t="s">
        <v>2825</v>
      </c>
      <c r="J222" s="7" t="s">
        <v>260</v>
      </c>
      <c r="O222" t="s">
        <v>2834</v>
      </c>
      <c r="P222" t="s">
        <v>2830</v>
      </c>
    </row>
    <row r="223" spans="2:16" x14ac:dyDescent="0.2">
      <c r="B223" t="s">
        <v>343</v>
      </c>
      <c r="C223" t="s">
        <v>2784</v>
      </c>
      <c r="E223" s="7">
        <v>4</v>
      </c>
      <c r="F223" t="s">
        <v>344</v>
      </c>
      <c r="G223" t="s">
        <v>159</v>
      </c>
      <c r="H223" s="7" t="s">
        <v>139</v>
      </c>
      <c r="I223" s="7" t="s">
        <v>2825</v>
      </c>
      <c r="J223" s="7" t="s">
        <v>260</v>
      </c>
      <c r="O223" t="s">
        <v>2834</v>
      </c>
      <c r="P223" t="s">
        <v>2830</v>
      </c>
    </row>
    <row r="224" spans="2:16" x14ac:dyDescent="0.2">
      <c r="B224" t="s">
        <v>345</v>
      </c>
      <c r="C224" t="s">
        <v>2784</v>
      </c>
      <c r="E224" s="7">
        <v>1</v>
      </c>
      <c r="F224" t="s">
        <v>346</v>
      </c>
      <c r="G224" t="s">
        <v>159</v>
      </c>
      <c r="H224" s="7" t="s">
        <v>139</v>
      </c>
      <c r="I224" s="7" t="s">
        <v>2825</v>
      </c>
      <c r="J224" s="7" t="s">
        <v>260</v>
      </c>
      <c r="O224" t="s">
        <v>2834</v>
      </c>
      <c r="P224" t="s">
        <v>2830</v>
      </c>
    </row>
    <row r="225" spans="2:23" x14ac:dyDescent="0.2">
      <c r="B225" t="s">
        <v>3020</v>
      </c>
      <c r="C225" t="s">
        <v>2784</v>
      </c>
      <c r="E225" s="7">
        <v>0</v>
      </c>
      <c r="F225" t="s">
        <v>3021</v>
      </c>
      <c r="G225" t="s">
        <v>159</v>
      </c>
      <c r="H225" s="7" t="s">
        <v>139</v>
      </c>
      <c r="I225" s="7" t="s">
        <v>2825</v>
      </c>
      <c r="J225" s="7" t="s">
        <v>260</v>
      </c>
      <c r="O225" t="s">
        <v>2834</v>
      </c>
      <c r="P225" t="s">
        <v>2830</v>
      </c>
    </row>
    <row r="226" spans="2:23" x14ac:dyDescent="0.2">
      <c r="B226" t="s">
        <v>3022</v>
      </c>
      <c r="C226" t="s">
        <v>2784</v>
      </c>
      <c r="E226" s="7">
        <v>0</v>
      </c>
      <c r="F226" t="s">
        <v>3023</v>
      </c>
      <c r="G226" t="s">
        <v>159</v>
      </c>
      <c r="H226" s="7" t="s">
        <v>139</v>
      </c>
      <c r="I226" s="7" t="s">
        <v>2825</v>
      </c>
      <c r="J226" s="7" t="s">
        <v>260</v>
      </c>
      <c r="O226" t="s">
        <v>2834</v>
      </c>
      <c r="P226" t="s">
        <v>2830</v>
      </c>
    </row>
    <row r="227" spans="2:23" x14ac:dyDescent="0.2">
      <c r="B227" t="s">
        <v>347</v>
      </c>
      <c r="C227" t="s">
        <v>2784</v>
      </c>
      <c r="E227" s="7">
        <v>1</v>
      </c>
      <c r="F227" t="s">
        <v>348</v>
      </c>
      <c r="G227" t="s">
        <v>159</v>
      </c>
      <c r="H227" s="7" t="s">
        <v>139</v>
      </c>
      <c r="I227" s="7" t="s">
        <v>2825</v>
      </c>
      <c r="J227" s="7" t="s">
        <v>260</v>
      </c>
      <c r="O227" t="s">
        <v>2705</v>
      </c>
      <c r="P227" t="s">
        <v>2830</v>
      </c>
    </row>
    <row r="228" spans="2:23" x14ac:dyDescent="0.2">
      <c r="B228" t="s">
        <v>349</v>
      </c>
      <c r="C228" t="s">
        <v>2784</v>
      </c>
      <c r="E228" s="7">
        <v>1</v>
      </c>
      <c r="F228" t="s">
        <v>350</v>
      </c>
      <c r="G228" t="s">
        <v>159</v>
      </c>
      <c r="H228" s="7" t="s">
        <v>139</v>
      </c>
      <c r="I228" s="7" t="s">
        <v>2825</v>
      </c>
      <c r="J228" s="7" t="s">
        <v>260</v>
      </c>
      <c r="O228" t="s">
        <v>2705</v>
      </c>
      <c r="P228" t="s">
        <v>2830</v>
      </c>
    </row>
    <row r="229" spans="2:23" x14ac:dyDescent="0.2">
      <c r="B229" t="s">
        <v>351</v>
      </c>
      <c r="C229" t="s">
        <v>2784</v>
      </c>
      <c r="E229" s="7">
        <v>18</v>
      </c>
      <c r="F229" t="s">
        <v>352</v>
      </c>
      <c r="G229" t="s">
        <v>159</v>
      </c>
      <c r="H229" s="7" t="s">
        <v>139</v>
      </c>
      <c r="I229" s="7" t="s">
        <v>2825</v>
      </c>
      <c r="J229" s="7" t="s">
        <v>260</v>
      </c>
      <c r="O229" t="s">
        <v>2705</v>
      </c>
      <c r="P229" t="s">
        <v>2830</v>
      </c>
    </row>
    <row r="230" spans="2:23" x14ac:dyDescent="0.2">
      <c r="B230" t="s">
        <v>353</v>
      </c>
      <c r="C230" t="s">
        <v>2784</v>
      </c>
      <c r="E230" s="7">
        <v>8</v>
      </c>
      <c r="F230" t="s">
        <v>354</v>
      </c>
      <c r="G230" t="s">
        <v>159</v>
      </c>
      <c r="H230" s="7" t="s">
        <v>139</v>
      </c>
      <c r="I230" s="7" t="s">
        <v>2825</v>
      </c>
      <c r="J230" s="7" t="s">
        <v>260</v>
      </c>
      <c r="O230" t="s">
        <v>2705</v>
      </c>
      <c r="P230" t="s">
        <v>2830</v>
      </c>
    </row>
    <row r="231" spans="2:23" x14ac:dyDescent="0.2">
      <c r="B231" t="s">
        <v>355</v>
      </c>
      <c r="C231" t="s">
        <v>2784</v>
      </c>
      <c r="E231" s="7">
        <v>1</v>
      </c>
      <c r="F231" t="s">
        <v>356</v>
      </c>
      <c r="G231" t="s">
        <v>159</v>
      </c>
      <c r="H231" s="7" t="s">
        <v>139</v>
      </c>
      <c r="I231" s="7" t="s">
        <v>2825</v>
      </c>
      <c r="J231" s="7" t="s">
        <v>260</v>
      </c>
      <c r="O231" t="s">
        <v>2705</v>
      </c>
      <c r="P231" t="s">
        <v>2830</v>
      </c>
    </row>
    <row r="232" spans="2:23" x14ac:dyDescent="0.2">
      <c r="B232" t="s">
        <v>357</v>
      </c>
      <c r="C232" t="s">
        <v>2784</v>
      </c>
      <c r="E232" s="7">
        <v>4</v>
      </c>
      <c r="F232" t="s">
        <v>358</v>
      </c>
      <c r="G232" t="s">
        <v>159</v>
      </c>
      <c r="H232" s="7" t="s">
        <v>139</v>
      </c>
      <c r="I232" s="7" t="s">
        <v>2825</v>
      </c>
      <c r="J232" s="7" t="s">
        <v>260</v>
      </c>
      <c r="O232" t="s">
        <v>2705</v>
      </c>
      <c r="P232" t="s">
        <v>2830</v>
      </c>
    </row>
    <row r="233" spans="2:23" x14ac:dyDescent="0.2">
      <c r="B233" t="s">
        <v>359</v>
      </c>
      <c r="C233" t="s">
        <v>2784</v>
      </c>
      <c r="E233" s="7">
        <v>5</v>
      </c>
      <c r="F233" t="s">
        <v>360</v>
      </c>
      <c r="G233" t="s">
        <v>159</v>
      </c>
      <c r="H233" s="7" t="s">
        <v>139</v>
      </c>
      <c r="I233" s="7" t="s">
        <v>2825</v>
      </c>
      <c r="J233" s="7" t="s">
        <v>260</v>
      </c>
      <c r="O233" t="s">
        <v>2705</v>
      </c>
      <c r="P233" t="s">
        <v>2830</v>
      </c>
    </row>
    <row r="235" spans="2:23" x14ac:dyDescent="0.2">
      <c r="B235" t="s">
        <v>361</v>
      </c>
      <c r="C235" t="s">
        <v>152</v>
      </c>
      <c r="D235" s="7">
        <v>24</v>
      </c>
      <c r="E235" s="7">
        <v>47</v>
      </c>
      <c r="G235" t="s">
        <v>159</v>
      </c>
      <c r="H235" s="7" t="s">
        <v>139</v>
      </c>
      <c r="I235" s="7" t="s">
        <v>2825</v>
      </c>
      <c r="J235" s="7" t="s">
        <v>362</v>
      </c>
      <c r="L235" s="7">
        <v>1</v>
      </c>
      <c r="O235" t="s">
        <v>2829</v>
      </c>
      <c r="P235" t="s">
        <v>2830</v>
      </c>
      <c r="Q235" t="s">
        <v>2831</v>
      </c>
      <c r="R235" s="7">
        <v>2</v>
      </c>
      <c r="S235" s="7">
        <v>24</v>
      </c>
      <c r="T235" s="7">
        <v>48</v>
      </c>
      <c r="U235" s="7">
        <v>96</v>
      </c>
      <c r="V235" s="7">
        <v>0.5</v>
      </c>
      <c r="W235" s="7">
        <v>24</v>
      </c>
    </row>
    <row r="236" spans="2:23" x14ac:dyDescent="0.2">
      <c r="B236" t="s">
        <v>363</v>
      </c>
      <c r="C236" t="s">
        <v>2784</v>
      </c>
      <c r="E236" s="7">
        <v>1</v>
      </c>
      <c r="F236" t="s">
        <v>364</v>
      </c>
      <c r="G236" t="s">
        <v>159</v>
      </c>
      <c r="H236" s="7" t="s">
        <v>139</v>
      </c>
      <c r="I236" s="7" t="s">
        <v>2825</v>
      </c>
      <c r="J236" s="7" t="s">
        <v>362</v>
      </c>
      <c r="O236" t="s">
        <v>2834</v>
      </c>
      <c r="P236" t="s">
        <v>2830</v>
      </c>
    </row>
    <row r="237" spans="2:23" x14ac:dyDescent="0.2">
      <c r="B237" t="s">
        <v>365</v>
      </c>
      <c r="C237" t="s">
        <v>2784</v>
      </c>
      <c r="E237" s="7">
        <v>1</v>
      </c>
      <c r="F237" t="s">
        <v>366</v>
      </c>
      <c r="G237" t="s">
        <v>159</v>
      </c>
      <c r="H237" s="7" t="s">
        <v>139</v>
      </c>
      <c r="I237" s="7" t="s">
        <v>2825</v>
      </c>
      <c r="J237" s="7" t="s">
        <v>362</v>
      </c>
      <c r="O237" t="s">
        <v>2705</v>
      </c>
      <c r="P237" t="s">
        <v>2830</v>
      </c>
    </row>
    <row r="238" spans="2:23" x14ac:dyDescent="0.2">
      <c r="B238" t="s">
        <v>367</v>
      </c>
      <c r="C238" t="s">
        <v>2784</v>
      </c>
      <c r="E238" s="7">
        <v>1</v>
      </c>
      <c r="F238" t="s">
        <v>368</v>
      </c>
      <c r="G238" t="s">
        <v>159</v>
      </c>
      <c r="H238" s="7" t="s">
        <v>139</v>
      </c>
      <c r="I238" s="7" t="s">
        <v>2825</v>
      </c>
      <c r="J238" s="7" t="s">
        <v>362</v>
      </c>
      <c r="O238" t="s">
        <v>2705</v>
      </c>
      <c r="P238" t="s">
        <v>2830</v>
      </c>
    </row>
    <row r="239" spans="2:23" x14ac:dyDescent="0.2">
      <c r="B239" t="s">
        <v>369</v>
      </c>
      <c r="C239" t="s">
        <v>2784</v>
      </c>
      <c r="E239" s="7">
        <v>1</v>
      </c>
      <c r="F239" t="s">
        <v>370</v>
      </c>
      <c r="G239" t="s">
        <v>159</v>
      </c>
      <c r="H239" s="7" t="s">
        <v>139</v>
      </c>
      <c r="I239" s="7" t="s">
        <v>2825</v>
      </c>
      <c r="J239" s="7" t="s">
        <v>362</v>
      </c>
      <c r="O239" t="s">
        <v>2705</v>
      </c>
      <c r="P239" t="s">
        <v>2830</v>
      </c>
    </row>
    <row r="240" spans="2:23" x14ac:dyDescent="0.2">
      <c r="B240" t="s">
        <v>371</v>
      </c>
      <c r="C240" t="s">
        <v>2784</v>
      </c>
      <c r="E240" s="7">
        <v>1</v>
      </c>
      <c r="F240" t="s">
        <v>372</v>
      </c>
      <c r="G240" t="s">
        <v>159</v>
      </c>
      <c r="H240" s="7" t="s">
        <v>139</v>
      </c>
      <c r="I240" s="7" t="s">
        <v>2825</v>
      </c>
      <c r="J240" s="7" t="s">
        <v>362</v>
      </c>
      <c r="O240" t="s">
        <v>2705</v>
      </c>
      <c r="P240" t="s">
        <v>2830</v>
      </c>
    </row>
    <row r="241" spans="2:16" x14ac:dyDescent="0.2">
      <c r="B241" t="s">
        <v>373</v>
      </c>
      <c r="C241" t="s">
        <v>2784</v>
      </c>
      <c r="E241" s="7">
        <v>1</v>
      </c>
      <c r="F241" t="s">
        <v>374</v>
      </c>
      <c r="G241" t="s">
        <v>159</v>
      </c>
      <c r="H241" s="7" t="s">
        <v>139</v>
      </c>
      <c r="I241" s="7" t="s">
        <v>2825</v>
      </c>
      <c r="J241" s="7" t="s">
        <v>362</v>
      </c>
      <c r="O241" t="s">
        <v>2705</v>
      </c>
      <c r="P241" t="s">
        <v>2830</v>
      </c>
    </row>
    <row r="242" spans="2:16" x14ac:dyDescent="0.2">
      <c r="B242" t="s">
        <v>375</v>
      </c>
      <c r="C242" t="s">
        <v>2784</v>
      </c>
      <c r="E242" s="7">
        <v>1</v>
      </c>
      <c r="F242" t="s">
        <v>376</v>
      </c>
      <c r="G242" t="s">
        <v>159</v>
      </c>
      <c r="H242" s="7" t="s">
        <v>139</v>
      </c>
      <c r="I242" s="7" t="s">
        <v>2825</v>
      </c>
      <c r="J242" s="7" t="s">
        <v>362</v>
      </c>
      <c r="O242" t="s">
        <v>2705</v>
      </c>
      <c r="P242" t="s">
        <v>2830</v>
      </c>
    </row>
    <row r="243" spans="2:16" x14ac:dyDescent="0.2">
      <c r="B243" t="s">
        <v>377</v>
      </c>
      <c r="C243" t="s">
        <v>2784</v>
      </c>
      <c r="E243" s="7">
        <v>2</v>
      </c>
      <c r="F243" t="s">
        <v>378</v>
      </c>
      <c r="G243" t="s">
        <v>159</v>
      </c>
      <c r="H243" s="7" t="s">
        <v>139</v>
      </c>
      <c r="I243" s="7" t="s">
        <v>2825</v>
      </c>
      <c r="J243" s="7" t="s">
        <v>362</v>
      </c>
      <c r="O243" t="s">
        <v>2705</v>
      </c>
      <c r="P243" t="s">
        <v>2830</v>
      </c>
    </row>
    <row r="244" spans="2:16" x14ac:dyDescent="0.2">
      <c r="B244" t="s">
        <v>379</v>
      </c>
      <c r="C244" t="s">
        <v>2784</v>
      </c>
      <c r="E244" s="7">
        <v>1</v>
      </c>
      <c r="F244" t="s">
        <v>380</v>
      </c>
      <c r="G244" t="s">
        <v>159</v>
      </c>
      <c r="H244" s="7" t="s">
        <v>139</v>
      </c>
      <c r="I244" s="7" t="s">
        <v>2825</v>
      </c>
      <c r="J244" s="7" t="s">
        <v>362</v>
      </c>
      <c r="O244" t="s">
        <v>2705</v>
      </c>
      <c r="P244" t="s">
        <v>2830</v>
      </c>
    </row>
    <row r="245" spans="2:16" x14ac:dyDescent="0.2">
      <c r="B245" t="s">
        <v>381</v>
      </c>
      <c r="C245" t="s">
        <v>2784</v>
      </c>
      <c r="E245" s="7">
        <v>1</v>
      </c>
      <c r="F245" t="s">
        <v>382</v>
      </c>
      <c r="G245" t="s">
        <v>159</v>
      </c>
      <c r="H245" s="7" t="s">
        <v>139</v>
      </c>
      <c r="I245" s="7" t="s">
        <v>2825</v>
      </c>
      <c r="J245" s="7" t="s">
        <v>362</v>
      </c>
      <c r="O245" t="s">
        <v>2705</v>
      </c>
      <c r="P245" t="s">
        <v>2830</v>
      </c>
    </row>
    <row r="246" spans="2:16" x14ac:dyDescent="0.2">
      <c r="B246" t="s">
        <v>383</v>
      </c>
      <c r="C246" t="s">
        <v>2784</v>
      </c>
      <c r="E246" s="7">
        <v>1</v>
      </c>
      <c r="F246" t="s">
        <v>384</v>
      </c>
      <c r="G246" t="s">
        <v>159</v>
      </c>
      <c r="H246" s="7" t="s">
        <v>139</v>
      </c>
      <c r="I246" s="7" t="s">
        <v>2825</v>
      </c>
      <c r="J246" s="7" t="s">
        <v>362</v>
      </c>
      <c r="O246" t="s">
        <v>2705</v>
      </c>
      <c r="P246" t="s">
        <v>2830</v>
      </c>
    </row>
    <row r="247" spans="2:16" x14ac:dyDescent="0.2">
      <c r="B247" t="s">
        <v>385</v>
      </c>
      <c r="C247" t="s">
        <v>2784</v>
      </c>
      <c r="E247" s="7">
        <v>1</v>
      </c>
      <c r="F247" t="s">
        <v>386</v>
      </c>
      <c r="G247" t="s">
        <v>159</v>
      </c>
      <c r="H247" s="7" t="s">
        <v>139</v>
      </c>
      <c r="I247" s="7" t="s">
        <v>2825</v>
      </c>
      <c r="J247" s="7" t="s">
        <v>362</v>
      </c>
      <c r="O247" t="s">
        <v>2705</v>
      </c>
      <c r="P247" t="s">
        <v>2830</v>
      </c>
    </row>
    <row r="248" spans="2:16" x14ac:dyDescent="0.2">
      <c r="B248" t="s">
        <v>387</v>
      </c>
      <c r="C248" t="s">
        <v>2784</v>
      </c>
      <c r="E248" s="7">
        <v>4</v>
      </c>
      <c r="F248" t="s">
        <v>388</v>
      </c>
      <c r="G248" t="s">
        <v>159</v>
      </c>
      <c r="H248" s="7" t="s">
        <v>139</v>
      </c>
      <c r="I248" s="7" t="s">
        <v>2825</v>
      </c>
      <c r="J248" s="7" t="s">
        <v>362</v>
      </c>
      <c r="O248" t="s">
        <v>2705</v>
      </c>
      <c r="P248" t="s">
        <v>2830</v>
      </c>
    </row>
    <row r="249" spans="2:16" x14ac:dyDescent="0.2">
      <c r="B249" t="s">
        <v>389</v>
      </c>
      <c r="C249" t="s">
        <v>2784</v>
      </c>
      <c r="E249" s="7">
        <v>1</v>
      </c>
      <c r="F249" t="s">
        <v>390</v>
      </c>
      <c r="G249" t="s">
        <v>159</v>
      </c>
      <c r="H249" s="7" t="s">
        <v>139</v>
      </c>
      <c r="I249" s="7" t="s">
        <v>2825</v>
      </c>
      <c r="J249" s="7" t="s">
        <v>362</v>
      </c>
      <c r="O249" t="s">
        <v>2705</v>
      </c>
      <c r="P249" t="s">
        <v>2830</v>
      </c>
    </row>
    <row r="250" spans="2:16" x14ac:dyDescent="0.2">
      <c r="B250" t="s">
        <v>391</v>
      </c>
      <c r="C250" t="s">
        <v>2784</v>
      </c>
      <c r="E250" s="7">
        <v>7</v>
      </c>
      <c r="F250" t="s">
        <v>392</v>
      </c>
      <c r="G250" t="s">
        <v>159</v>
      </c>
      <c r="H250" s="7" t="s">
        <v>139</v>
      </c>
      <c r="I250" s="7" t="s">
        <v>2825</v>
      </c>
      <c r="J250" s="7" t="s">
        <v>362</v>
      </c>
      <c r="O250" t="s">
        <v>2705</v>
      </c>
      <c r="P250" t="s">
        <v>2830</v>
      </c>
    </row>
    <row r="251" spans="2:16" x14ac:dyDescent="0.2">
      <c r="B251" t="s">
        <v>393</v>
      </c>
      <c r="C251" t="s">
        <v>2784</v>
      </c>
      <c r="E251" s="7">
        <v>1</v>
      </c>
      <c r="F251" t="s">
        <v>394</v>
      </c>
      <c r="G251" t="s">
        <v>159</v>
      </c>
      <c r="H251" s="7" t="s">
        <v>139</v>
      </c>
      <c r="I251" s="7" t="s">
        <v>2825</v>
      </c>
      <c r="J251" s="7" t="s">
        <v>362</v>
      </c>
      <c r="O251" t="s">
        <v>2705</v>
      </c>
      <c r="P251" t="s">
        <v>2830</v>
      </c>
    </row>
    <row r="252" spans="2:16" x14ac:dyDescent="0.2">
      <c r="B252" t="s">
        <v>395</v>
      </c>
      <c r="C252" t="s">
        <v>2784</v>
      </c>
      <c r="E252" s="7">
        <v>1</v>
      </c>
      <c r="F252" t="s">
        <v>396</v>
      </c>
      <c r="G252" t="s">
        <v>159</v>
      </c>
      <c r="H252" s="7" t="s">
        <v>139</v>
      </c>
      <c r="I252" s="7" t="s">
        <v>2825</v>
      </c>
      <c r="J252" s="7" t="s">
        <v>362</v>
      </c>
      <c r="O252" t="s">
        <v>2705</v>
      </c>
      <c r="P252" t="s">
        <v>2830</v>
      </c>
    </row>
    <row r="253" spans="2:16" x14ac:dyDescent="0.2">
      <c r="B253" t="s">
        <v>397</v>
      </c>
      <c r="C253" t="s">
        <v>2784</v>
      </c>
      <c r="E253" s="7">
        <v>1</v>
      </c>
      <c r="F253" t="s">
        <v>398</v>
      </c>
      <c r="G253" t="s">
        <v>159</v>
      </c>
      <c r="H253" s="7" t="s">
        <v>139</v>
      </c>
      <c r="I253" s="7" t="s">
        <v>2825</v>
      </c>
      <c r="J253" s="7" t="s">
        <v>362</v>
      </c>
      <c r="O253" t="s">
        <v>2705</v>
      </c>
      <c r="P253" t="s">
        <v>2830</v>
      </c>
    </row>
    <row r="254" spans="2:16" x14ac:dyDescent="0.2">
      <c r="B254" t="s">
        <v>399</v>
      </c>
      <c r="C254" t="s">
        <v>2784</v>
      </c>
      <c r="E254" s="7">
        <v>4</v>
      </c>
      <c r="F254" t="s">
        <v>400</v>
      </c>
      <c r="G254" t="s">
        <v>159</v>
      </c>
      <c r="H254" s="7" t="s">
        <v>139</v>
      </c>
      <c r="I254" s="7" t="s">
        <v>2825</v>
      </c>
      <c r="J254" s="7" t="s">
        <v>362</v>
      </c>
      <c r="O254" t="s">
        <v>2705</v>
      </c>
      <c r="P254" t="s">
        <v>2830</v>
      </c>
    </row>
    <row r="255" spans="2:16" x14ac:dyDescent="0.2">
      <c r="B255" t="s">
        <v>401</v>
      </c>
      <c r="C255" t="s">
        <v>2784</v>
      </c>
      <c r="E255" s="7">
        <v>1</v>
      </c>
      <c r="F255" t="s">
        <v>402</v>
      </c>
      <c r="G255" t="s">
        <v>159</v>
      </c>
      <c r="H255" s="7" t="s">
        <v>139</v>
      </c>
      <c r="I255" s="7" t="s">
        <v>2825</v>
      </c>
      <c r="J255" s="7" t="s">
        <v>362</v>
      </c>
      <c r="O255" t="s">
        <v>2834</v>
      </c>
      <c r="P255" t="s">
        <v>2830</v>
      </c>
    </row>
    <row r="256" spans="2:16" x14ac:dyDescent="0.2">
      <c r="B256" t="s">
        <v>403</v>
      </c>
      <c r="C256" t="s">
        <v>2784</v>
      </c>
      <c r="E256" s="7">
        <v>4</v>
      </c>
      <c r="F256" t="s">
        <v>404</v>
      </c>
      <c r="G256" t="s">
        <v>159</v>
      </c>
      <c r="H256" s="7" t="s">
        <v>139</v>
      </c>
      <c r="I256" s="7" t="s">
        <v>2825</v>
      </c>
      <c r="J256" s="7" t="s">
        <v>362</v>
      </c>
      <c r="O256" t="s">
        <v>2834</v>
      </c>
      <c r="P256" t="s">
        <v>2830</v>
      </c>
    </row>
    <row r="257" spans="2:16" x14ac:dyDescent="0.2">
      <c r="B257" t="s">
        <v>405</v>
      </c>
      <c r="C257" t="s">
        <v>2784</v>
      </c>
      <c r="E257" s="7">
        <v>1</v>
      </c>
      <c r="F257" t="s">
        <v>406</v>
      </c>
      <c r="G257" t="s">
        <v>159</v>
      </c>
      <c r="H257" s="7" t="s">
        <v>139</v>
      </c>
      <c r="I257" s="7" t="s">
        <v>2825</v>
      </c>
      <c r="J257" s="7" t="s">
        <v>362</v>
      </c>
      <c r="O257" t="s">
        <v>2834</v>
      </c>
      <c r="P257" t="s">
        <v>2830</v>
      </c>
    </row>
    <row r="258" spans="2:16" x14ac:dyDescent="0.2">
      <c r="B258" t="s">
        <v>3024</v>
      </c>
      <c r="C258" t="s">
        <v>2784</v>
      </c>
      <c r="E258" s="7">
        <v>0</v>
      </c>
      <c r="F258" t="s">
        <v>3025</v>
      </c>
      <c r="G258" t="s">
        <v>159</v>
      </c>
      <c r="H258" s="7" t="s">
        <v>139</v>
      </c>
      <c r="I258" s="7" t="s">
        <v>2825</v>
      </c>
      <c r="J258" s="7" t="s">
        <v>362</v>
      </c>
      <c r="O258" t="s">
        <v>2834</v>
      </c>
      <c r="P258" t="s">
        <v>2830</v>
      </c>
    </row>
    <row r="259" spans="2:16" x14ac:dyDescent="0.2">
      <c r="B259" t="s">
        <v>3026</v>
      </c>
      <c r="C259" t="s">
        <v>2784</v>
      </c>
      <c r="E259" s="7">
        <v>0</v>
      </c>
      <c r="F259" t="s">
        <v>3027</v>
      </c>
      <c r="G259" t="s">
        <v>159</v>
      </c>
      <c r="H259" s="7" t="s">
        <v>139</v>
      </c>
      <c r="I259" s="7" t="s">
        <v>2825</v>
      </c>
      <c r="J259" s="7" t="s">
        <v>362</v>
      </c>
      <c r="O259" t="s">
        <v>2834</v>
      </c>
      <c r="P259" t="s">
        <v>2830</v>
      </c>
    </row>
    <row r="260" spans="2:16" x14ac:dyDescent="0.2">
      <c r="B260" t="s">
        <v>407</v>
      </c>
      <c r="C260" t="s">
        <v>2784</v>
      </c>
      <c r="E260" s="7">
        <v>1</v>
      </c>
      <c r="F260" t="s">
        <v>408</v>
      </c>
      <c r="G260" t="s">
        <v>159</v>
      </c>
      <c r="H260" s="7" t="s">
        <v>139</v>
      </c>
      <c r="I260" s="7" t="s">
        <v>2825</v>
      </c>
      <c r="J260" s="7" t="s">
        <v>362</v>
      </c>
      <c r="O260" t="s">
        <v>2705</v>
      </c>
      <c r="P260" t="s">
        <v>2830</v>
      </c>
    </row>
    <row r="261" spans="2:16" x14ac:dyDescent="0.2">
      <c r="B261" t="s">
        <v>409</v>
      </c>
      <c r="C261" t="s">
        <v>2784</v>
      </c>
      <c r="E261" s="7">
        <v>1</v>
      </c>
      <c r="F261" t="s">
        <v>410</v>
      </c>
      <c r="G261" t="s">
        <v>159</v>
      </c>
      <c r="H261" s="7" t="s">
        <v>139</v>
      </c>
      <c r="I261" s="7" t="s">
        <v>2825</v>
      </c>
      <c r="J261" s="7" t="s">
        <v>362</v>
      </c>
      <c r="O261" t="s">
        <v>2705</v>
      </c>
      <c r="P261" t="s">
        <v>2830</v>
      </c>
    </row>
    <row r="262" spans="2:16" x14ac:dyDescent="0.2">
      <c r="B262" t="s">
        <v>411</v>
      </c>
      <c r="C262" t="s">
        <v>2784</v>
      </c>
      <c r="E262" s="7">
        <v>1</v>
      </c>
      <c r="F262" t="s">
        <v>412</v>
      </c>
      <c r="G262" t="s">
        <v>159</v>
      </c>
      <c r="H262" s="7" t="s">
        <v>139</v>
      </c>
      <c r="I262" s="7" t="s">
        <v>2825</v>
      </c>
      <c r="J262" s="7" t="s">
        <v>362</v>
      </c>
      <c r="O262" t="s">
        <v>2705</v>
      </c>
      <c r="P262" t="s">
        <v>2830</v>
      </c>
    </row>
    <row r="263" spans="2:16" x14ac:dyDescent="0.2">
      <c r="B263" t="s">
        <v>413</v>
      </c>
      <c r="C263" t="s">
        <v>2784</v>
      </c>
      <c r="E263" s="7">
        <v>1</v>
      </c>
      <c r="F263" t="s">
        <v>414</v>
      </c>
      <c r="G263" t="s">
        <v>159</v>
      </c>
      <c r="H263" s="7" t="s">
        <v>139</v>
      </c>
      <c r="I263" s="7" t="s">
        <v>2825</v>
      </c>
      <c r="J263" s="7" t="s">
        <v>362</v>
      </c>
      <c r="O263" t="s">
        <v>2705</v>
      </c>
      <c r="P263" t="s">
        <v>2830</v>
      </c>
    </row>
    <row r="264" spans="2:16" x14ac:dyDescent="0.2">
      <c r="B264" t="s">
        <v>415</v>
      </c>
      <c r="C264" t="s">
        <v>2784</v>
      </c>
      <c r="E264" s="7">
        <v>1</v>
      </c>
      <c r="F264" t="s">
        <v>416</v>
      </c>
      <c r="G264" t="s">
        <v>159</v>
      </c>
      <c r="H264" s="7" t="s">
        <v>139</v>
      </c>
      <c r="I264" s="7" t="s">
        <v>2825</v>
      </c>
      <c r="J264" s="7" t="s">
        <v>362</v>
      </c>
      <c r="O264" t="s">
        <v>2705</v>
      </c>
      <c r="P264" t="s">
        <v>2830</v>
      </c>
    </row>
    <row r="265" spans="2:16" x14ac:dyDescent="0.2">
      <c r="B265" t="s">
        <v>417</v>
      </c>
      <c r="C265" t="s">
        <v>2784</v>
      </c>
      <c r="E265" s="7">
        <v>1</v>
      </c>
      <c r="F265" t="s">
        <v>418</v>
      </c>
      <c r="G265" t="s">
        <v>159</v>
      </c>
      <c r="H265" s="7" t="s">
        <v>139</v>
      </c>
      <c r="I265" s="7" t="s">
        <v>2825</v>
      </c>
      <c r="J265" s="7" t="s">
        <v>362</v>
      </c>
      <c r="O265" t="s">
        <v>2705</v>
      </c>
      <c r="P265" t="s">
        <v>2830</v>
      </c>
    </row>
    <row r="266" spans="2:16" x14ac:dyDescent="0.2">
      <c r="B266" t="s">
        <v>419</v>
      </c>
      <c r="C266" t="s">
        <v>2784</v>
      </c>
      <c r="E266" s="7">
        <v>1</v>
      </c>
      <c r="F266" t="s">
        <v>420</v>
      </c>
      <c r="G266" t="s">
        <v>159</v>
      </c>
      <c r="H266" s="7" t="s">
        <v>139</v>
      </c>
      <c r="I266" s="7" t="s">
        <v>2825</v>
      </c>
      <c r="J266" s="7" t="s">
        <v>362</v>
      </c>
      <c r="O266" t="s">
        <v>2705</v>
      </c>
      <c r="P266" t="s">
        <v>2830</v>
      </c>
    </row>
    <row r="267" spans="2:16" x14ac:dyDescent="0.2">
      <c r="B267" t="s">
        <v>421</v>
      </c>
      <c r="C267" t="s">
        <v>2784</v>
      </c>
      <c r="E267" s="7">
        <v>2</v>
      </c>
      <c r="F267" t="s">
        <v>422</v>
      </c>
      <c r="G267" t="s">
        <v>159</v>
      </c>
      <c r="H267" s="7" t="s">
        <v>139</v>
      </c>
      <c r="I267" s="7" t="s">
        <v>2825</v>
      </c>
      <c r="J267" s="7" t="s">
        <v>362</v>
      </c>
      <c r="O267" t="s">
        <v>2705</v>
      </c>
      <c r="P267" t="s">
        <v>2830</v>
      </c>
    </row>
  </sheetData>
  <sheetProtection formatCells="0" formatColumns="0" formatRows="0" insertColumns="0" insertRows="0" insertHyperlinks="0" deleteColumns="0" deleteRows="0" sort="0" autoFilter="0" pivotTables="0"/>
  <mergeCells count="3">
    <mergeCell ref="A1:C1"/>
    <mergeCell ref="D1:H1"/>
    <mergeCell ref="A2:A4"/>
  </mergeCells>
  <hyperlinks>
    <hyperlink ref="B2" location="'Table of Contents'!A1" display="TABLE OF CONTENTS" xr:uid="{00000000-0004-0000-1900-000000000000}"/>
    <hyperlink ref="B3" location="'Deployment Per Database'!A1" display="DEPLOYMENT PER DATABASE" xr:uid="{00000000-0004-0000-1900-000001000000}"/>
    <hyperlink ref="B4" location="'Compliance Estimation'!A1" display="COMPLIANCE ESTIMATION" xr:uid="{00000000-0004-0000-1900-000002000000}"/>
  </hyperlinks>
  <pageMargins left="0.7" right="0.7" top="0.75" bottom="0.75" header="0.3" footer="0.3"/>
  <pageSetup orientation="portrait"/>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DA9593"/>
  </sheetPr>
  <dimension ref="A1:F19"/>
  <sheetViews>
    <sheetView showGridLines="0" workbookViewId="0">
      <pane ySplit="5" topLeftCell="A6" activePane="bottomLeft" state="frozen"/>
      <selection pane="bottomLeft" activeCell="A19" sqref="A19"/>
    </sheetView>
  </sheetViews>
  <sheetFormatPr baseColWidth="10" defaultColWidth="8.83203125" defaultRowHeight="16" x14ac:dyDescent="0.2"/>
  <cols>
    <col min="1" max="1" width="7" customWidth="1"/>
    <col min="2" max="2" width="40" customWidth="1"/>
    <col min="3" max="3" width="30" customWidth="1"/>
    <col min="4" max="4" width="40" customWidth="1"/>
    <col min="5" max="5" width="60" customWidth="1"/>
    <col min="6" max="6" width="40" customWidth="1"/>
  </cols>
  <sheetData>
    <row r="1" spans="1:6" ht="60" customHeight="1" x14ac:dyDescent="0.2">
      <c r="A1" s="140" t="s">
        <v>66</v>
      </c>
      <c r="B1" s="128"/>
      <c r="C1" s="128"/>
      <c r="D1" s="141" t="s">
        <v>3028</v>
      </c>
      <c r="E1" s="143"/>
      <c r="F1" s="143"/>
    </row>
    <row r="2" spans="1:6" x14ac:dyDescent="0.2">
      <c r="A2" s="144"/>
      <c r="B2" s="16" t="s">
        <v>81</v>
      </c>
    </row>
    <row r="3" spans="1:6" x14ac:dyDescent="0.2">
      <c r="A3" s="144"/>
      <c r="B3" s="16" t="s">
        <v>83</v>
      </c>
    </row>
    <row r="4" spans="1:6" x14ac:dyDescent="0.2">
      <c r="A4" s="144"/>
      <c r="B4" s="16" t="s">
        <v>87</v>
      </c>
    </row>
    <row r="6" spans="1:6" ht="20" x14ac:dyDescent="0.2">
      <c r="A6" s="98"/>
      <c r="B6" s="98" t="s">
        <v>3029</v>
      </c>
      <c r="C6" s="98" t="s">
        <v>3030</v>
      </c>
      <c r="D6" s="98" t="s">
        <v>3031</v>
      </c>
      <c r="E6" s="98" t="s">
        <v>3032</v>
      </c>
      <c r="F6" s="98" t="s">
        <v>3033</v>
      </c>
    </row>
    <row r="7" spans="1:6" x14ac:dyDescent="0.2">
      <c r="B7" t="s">
        <v>2828</v>
      </c>
      <c r="C7" t="s">
        <v>3034</v>
      </c>
      <c r="D7" t="s">
        <v>3035</v>
      </c>
      <c r="E7" t="s">
        <v>3036</v>
      </c>
      <c r="F7" t="s">
        <v>3037</v>
      </c>
    </row>
    <row r="8" spans="1:6" ht="20" customHeight="1" x14ac:dyDescent="0.2">
      <c r="A8" s="176" t="s">
        <v>3038</v>
      </c>
      <c r="B8" s="128"/>
      <c r="C8" s="128"/>
      <c r="D8" s="128"/>
    </row>
    <row r="9" spans="1:6" ht="20" x14ac:dyDescent="0.2">
      <c r="A9" s="98"/>
      <c r="B9" s="98" t="s">
        <v>3039</v>
      </c>
      <c r="C9" s="100" t="s">
        <v>2697</v>
      </c>
      <c r="D9" s="98" t="s">
        <v>3040</v>
      </c>
    </row>
    <row r="10" spans="1:6" x14ac:dyDescent="0.2">
      <c r="B10" t="s">
        <v>579</v>
      </c>
      <c r="C10" s="7">
        <v>1</v>
      </c>
      <c r="D10" t="s">
        <v>153</v>
      </c>
    </row>
    <row r="11" spans="1:6" x14ac:dyDescent="0.2">
      <c r="B11" t="s">
        <v>1010</v>
      </c>
      <c r="C11" s="7">
        <v>0</v>
      </c>
      <c r="D11" t="s">
        <v>260</v>
      </c>
    </row>
    <row r="12" spans="1:6" x14ac:dyDescent="0.2">
      <c r="B12" t="s">
        <v>435</v>
      </c>
      <c r="C12" s="7">
        <v>1</v>
      </c>
      <c r="D12" t="s">
        <v>2827</v>
      </c>
    </row>
    <row r="13" spans="1:6" x14ac:dyDescent="0.2">
      <c r="B13" t="s">
        <v>490</v>
      </c>
      <c r="C13" s="7">
        <v>3</v>
      </c>
    </row>
    <row r="14" spans="1:6" x14ac:dyDescent="0.2">
      <c r="B14" t="s">
        <v>625</v>
      </c>
      <c r="C14" s="7">
        <v>13</v>
      </c>
    </row>
    <row r="18" spans="1:5" ht="20" customHeight="1" x14ac:dyDescent="0.2">
      <c r="A18" s="176" t="s">
        <v>3041</v>
      </c>
      <c r="B18" s="128"/>
      <c r="C18" s="128"/>
      <c r="D18" s="128"/>
      <c r="E18" s="128"/>
    </row>
    <row r="19" spans="1:5" ht="20" x14ac:dyDescent="0.2">
      <c r="A19" s="98"/>
      <c r="B19" s="98" t="s">
        <v>1844</v>
      </c>
      <c r="C19" s="98" t="s">
        <v>3042</v>
      </c>
      <c r="D19" s="98" t="s">
        <v>3031</v>
      </c>
      <c r="E19" s="98" t="s">
        <v>2797</v>
      </c>
    </row>
  </sheetData>
  <sheetProtection formatCells="0" formatColumns="0" formatRows="0" insertColumns="0" insertRows="0" insertHyperlinks="0" deleteColumns="0" deleteRows="0" sort="0" autoFilter="0" pivotTables="0"/>
  <mergeCells count="5">
    <mergeCell ref="A1:C1"/>
    <mergeCell ref="D1:F1"/>
    <mergeCell ref="A2:A4"/>
    <mergeCell ref="A8:D8"/>
    <mergeCell ref="A18:E18"/>
  </mergeCells>
  <hyperlinks>
    <hyperlink ref="B2" location="'Table of Contents'!A1" display="TABLE OF CONTENTS" xr:uid="{00000000-0004-0000-1A00-000000000000}"/>
    <hyperlink ref="B3" location="'Deployment Per Database'!A1" display="DEPLOYMENT PER DATABASE" xr:uid="{00000000-0004-0000-1A00-000001000000}"/>
    <hyperlink ref="B4" location="'Compliance Estimation'!A1" display="COMPLIANCE ESTIMATION" xr:uid="{00000000-0004-0000-1A00-000002000000}"/>
  </hyperlinks>
  <pageMargins left="0.7" right="0.7" top="0.75" bottom="0.75" header="0.3" footer="0.3"/>
  <pageSetup orientation="portrait"/>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ABF8E"/>
  </sheetPr>
  <dimension ref="A1:F77"/>
  <sheetViews>
    <sheetView showGridLines="0" workbookViewId="0">
      <pane ySplit="5" topLeftCell="A6" activePane="bottomLeft" state="frozen"/>
      <selection pane="bottomLeft" activeCell="E77" sqref="E77"/>
    </sheetView>
  </sheetViews>
  <sheetFormatPr baseColWidth="10" defaultColWidth="8.83203125" defaultRowHeight="16" x14ac:dyDescent="0.2"/>
  <cols>
    <col min="1" max="1" width="10" customWidth="1"/>
    <col min="2" max="3" width="13" style="7" customWidth="1"/>
    <col min="4" max="5" width="80" customWidth="1"/>
  </cols>
  <sheetData>
    <row r="1" spans="1:6" ht="60" customHeight="1" x14ac:dyDescent="0.2">
      <c r="A1" s="184" t="s">
        <v>75</v>
      </c>
      <c r="B1" s="138"/>
      <c r="C1" s="138"/>
      <c r="D1" s="128"/>
      <c r="E1" s="141" t="s">
        <v>3043</v>
      </c>
      <c r="F1" s="143"/>
    </row>
    <row r="2" spans="1:6" x14ac:dyDescent="0.2">
      <c r="A2" s="144"/>
      <c r="B2" s="170" t="s">
        <v>81</v>
      </c>
      <c r="C2" s="138"/>
    </row>
    <row r="3" spans="1:6" x14ac:dyDescent="0.2">
      <c r="A3" s="144"/>
      <c r="B3" s="170" t="s">
        <v>83</v>
      </c>
      <c r="C3" s="138"/>
    </row>
    <row r="4" spans="1:6" x14ac:dyDescent="0.2">
      <c r="A4" s="144"/>
      <c r="B4" s="170" t="s">
        <v>87</v>
      </c>
      <c r="C4" s="138"/>
    </row>
    <row r="6" spans="1:6" ht="20" customHeight="1" x14ac:dyDescent="0.2">
      <c r="A6" s="183" t="s">
        <v>109</v>
      </c>
      <c r="B6" s="138"/>
      <c r="C6" s="138"/>
      <c r="D6" s="128"/>
    </row>
    <row r="7" spans="1:6" ht="15" customHeight="1" x14ac:dyDescent="0.2">
      <c r="A7" s="100"/>
      <c r="B7" s="100" t="s">
        <v>3044</v>
      </c>
      <c r="C7" s="100" t="s">
        <v>128</v>
      </c>
      <c r="D7" s="107" t="s">
        <v>3045</v>
      </c>
      <c r="E7" s="107" t="s">
        <v>3046</v>
      </c>
    </row>
    <row r="8" spans="1:6" ht="68" x14ac:dyDescent="0.2">
      <c r="B8" s="15">
        <v>180</v>
      </c>
      <c r="C8" s="15" t="s">
        <v>722</v>
      </c>
      <c r="D8" s="3" t="s">
        <v>3047</v>
      </c>
      <c r="E8" s="3" t="s">
        <v>3048</v>
      </c>
    </row>
    <row r="9" spans="1:6" ht="51" x14ac:dyDescent="0.2">
      <c r="B9" s="15">
        <v>181</v>
      </c>
      <c r="C9" s="15" t="s">
        <v>722</v>
      </c>
      <c r="D9" s="3" t="s">
        <v>3049</v>
      </c>
      <c r="E9" s="3" t="s">
        <v>3050</v>
      </c>
    </row>
    <row r="10" spans="1:6" ht="85" x14ac:dyDescent="0.2">
      <c r="B10" s="15">
        <v>182</v>
      </c>
      <c r="C10" s="15" t="s">
        <v>722</v>
      </c>
      <c r="D10" s="3" t="s">
        <v>3051</v>
      </c>
      <c r="E10" s="3" t="s">
        <v>3052</v>
      </c>
    </row>
    <row r="11" spans="1:6" ht="51" x14ac:dyDescent="0.2">
      <c r="B11" s="15">
        <v>184</v>
      </c>
      <c r="C11" s="15" t="s">
        <v>722</v>
      </c>
      <c r="D11" s="3" t="s">
        <v>3053</v>
      </c>
      <c r="E11" s="3" t="s">
        <v>3054</v>
      </c>
    </row>
    <row r="12" spans="1:6" ht="51" x14ac:dyDescent="0.2">
      <c r="B12" s="15">
        <v>183</v>
      </c>
      <c r="C12" s="15" t="s">
        <v>760</v>
      </c>
      <c r="D12" s="3" t="s">
        <v>3055</v>
      </c>
      <c r="E12" s="3" t="s">
        <v>3056</v>
      </c>
    </row>
    <row r="14" spans="1:6" ht="20" customHeight="1" x14ac:dyDescent="0.2">
      <c r="A14" s="183" t="s">
        <v>35</v>
      </c>
      <c r="B14" s="138"/>
      <c r="C14" s="138"/>
      <c r="D14" s="128"/>
    </row>
    <row r="15" spans="1:6" ht="15" customHeight="1" x14ac:dyDescent="0.2">
      <c r="A15" s="100"/>
      <c r="B15" s="100" t="s">
        <v>3044</v>
      </c>
      <c r="C15" s="100" t="s">
        <v>128</v>
      </c>
      <c r="D15" s="107" t="s">
        <v>3045</v>
      </c>
      <c r="E15" s="107" t="s">
        <v>3046</v>
      </c>
    </row>
    <row r="16" spans="1:6" ht="51" x14ac:dyDescent="0.2">
      <c r="B16" s="15">
        <v>204</v>
      </c>
      <c r="C16" s="15" t="s">
        <v>722</v>
      </c>
      <c r="D16" s="3" t="s">
        <v>3057</v>
      </c>
      <c r="E16" s="3" t="s">
        <v>3058</v>
      </c>
    </row>
    <row r="17" spans="1:5" ht="51" x14ac:dyDescent="0.2">
      <c r="B17" s="15">
        <v>206</v>
      </c>
      <c r="C17" s="15" t="s">
        <v>760</v>
      </c>
      <c r="D17" s="3" t="s">
        <v>3055</v>
      </c>
      <c r="E17" s="3" t="s">
        <v>3056</v>
      </c>
    </row>
    <row r="18" spans="1:5" ht="51" x14ac:dyDescent="0.2">
      <c r="B18" s="15">
        <v>209</v>
      </c>
      <c r="C18" s="15" t="s">
        <v>722</v>
      </c>
      <c r="D18" s="3" t="s">
        <v>3059</v>
      </c>
      <c r="E18" s="3" t="s">
        <v>3060</v>
      </c>
    </row>
    <row r="20" spans="1:5" ht="20" customHeight="1" x14ac:dyDescent="0.2">
      <c r="A20" s="183" t="s">
        <v>37</v>
      </c>
      <c r="B20" s="138"/>
      <c r="C20" s="138"/>
      <c r="D20" s="128"/>
    </row>
    <row r="21" spans="1:5" ht="15" customHeight="1" x14ac:dyDescent="0.2">
      <c r="A21" s="100"/>
      <c r="B21" s="100" t="s">
        <v>3044</v>
      </c>
      <c r="C21" s="100" t="s">
        <v>128</v>
      </c>
      <c r="D21" s="107" t="s">
        <v>3045</v>
      </c>
      <c r="E21" s="107" t="s">
        <v>3046</v>
      </c>
    </row>
    <row r="22" spans="1:5" ht="68" x14ac:dyDescent="0.2">
      <c r="B22" s="15">
        <v>161</v>
      </c>
      <c r="C22" s="15" t="s">
        <v>722</v>
      </c>
      <c r="D22" s="3" t="s">
        <v>3061</v>
      </c>
      <c r="E22" s="3" t="s">
        <v>3062</v>
      </c>
    </row>
    <row r="23" spans="1:5" ht="51" x14ac:dyDescent="0.2">
      <c r="B23" s="15">
        <v>162</v>
      </c>
      <c r="C23" s="15" t="s">
        <v>722</v>
      </c>
      <c r="D23" s="3" t="s">
        <v>3063</v>
      </c>
      <c r="E23" s="3" t="s">
        <v>3064</v>
      </c>
    </row>
    <row r="24" spans="1:5" ht="68" x14ac:dyDescent="0.2">
      <c r="B24" s="15">
        <v>163</v>
      </c>
      <c r="C24" s="15" t="s">
        <v>722</v>
      </c>
      <c r="D24" s="3" t="s">
        <v>3065</v>
      </c>
      <c r="E24" s="3" t="s">
        <v>3066</v>
      </c>
    </row>
    <row r="25" spans="1:5" ht="68" x14ac:dyDescent="0.2">
      <c r="B25" s="15">
        <v>266</v>
      </c>
      <c r="C25" s="15" t="s">
        <v>722</v>
      </c>
      <c r="D25" s="3" t="s">
        <v>3067</v>
      </c>
      <c r="E25" s="3" t="s">
        <v>3068</v>
      </c>
    </row>
    <row r="27" spans="1:5" ht="20" customHeight="1" x14ac:dyDescent="0.2">
      <c r="A27" s="183" t="s">
        <v>133</v>
      </c>
      <c r="B27" s="138"/>
      <c r="C27" s="138"/>
      <c r="D27" s="128"/>
    </row>
    <row r="28" spans="1:5" ht="15" customHeight="1" x14ac:dyDescent="0.2">
      <c r="A28" s="100"/>
      <c r="B28" s="100" t="s">
        <v>3044</v>
      </c>
      <c r="C28" s="100" t="s">
        <v>128</v>
      </c>
      <c r="D28" s="107" t="s">
        <v>3045</v>
      </c>
      <c r="E28" s="107" t="s">
        <v>3046</v>
      </c>
    </row>
    <row r="29" spans="1:5" ht="51" x14ac:dyDescent="0.2">
      <c r="B29" s="15">
        <v>350</v>
      </c>
      <c r="C29" s="15" t="s">
        <v>722</v>
      </c>
      <c r="D29" s="3" t="s">
        <v>3069</v>
      </c>
      <c r="E29" s="3" t="s">
        <v>3070</v>
      </c>
    </row>
    <row r="30" spans="1:5" ht="34" x14ac:dyDescent="0.2">
      <c r="B30" s="15">
        <v>351</v>
      </c>
      <c r="C30" s="15" t="s">
        <v>717</v>
      </c>
      <c r="D30" s="3" t="s">
        <v>3071</v>
      </c>
      <c r="E30" s="3" t="s">
        <v>3072</v>
      </c>
    </row>
    <row r="32" spans="1:5" ht="20" customHeight="1" x14ac:dyDescent="0.2">
      <c r="A32" s="183" t="s">
        <v>134</v>
      </c>
      <c r="B32" s="138"/>
      <c r="C32" s="138"/>
      <c r="D32" s="128"/>
    </row>
    <row r="33" spans="1:5" ht="15" customHeight="1" x14ac:dyDescent="0.2">
      <c r="A33" s="100"/>
      <c r="B33" s="100" t="s">
        <v>3044</v>
      </c>
      <c r="C33" s="100" t="s">
        <v>128</v>
      </c>
      <c r="D33" s="107" t="s">
        <v>3045</v>
      </c>
      <c r="E33" s="107" t="s">
        <v>3046</v>
      </c>
    </row>
    <row r="34" spans="1:5" ht="51" x14ac:dyDescent="0.2">
      <c r="B34" s="15">
        <v>370</v>
      </c>
      <c r="C34" s="15" t="s">
        <v>722</v>
      </c>
      <c r="D34" s="3" t="s">
        <v>3073</v>
      </c>
      <c r="E34" s="3" t="s">
        <v>3070</v>
      </c>
    </row>
    <row r="35" spans="1:5" ht="34" x14ac:dyDescent="0.2">
      <c r="B35" s="15">
        <v>371</v>
      </c>
      <c r="C35" s="15" t="s">
        <v>722</v>
      </c>
      <c r="D35" s="3" t="s">
        <v>3074</v>
      </c>
      <c r="E35" s="3" t="s">
        <v>3075</v>
      </c>
    </row>
    <row r="36" spans="1:5" ht="34" x14ac:dyDescent="0.2">
      <c r="B36" s="15">
        <v>372</v>
      </c>
      <c r="C36" s="15" t="s">
        <v>717</v>
      </c>
      <c r="D36" s="3" t="s">
        <v>3076</v>
      </c>
      <c r="E36" s="3" t="s">
        <v>3072</v>
      </c>
    </row>
    <row r="38" spans="1:5" ht="20" customHeight="1" x14ac:dyDescent="0.2">
      <c r="A38" s="183" t="s">
        <v>135</v>
      </c>
      <c r="B38" s="138"/>
      <c r="C38" s="138"/>
      <c r="D38" s="128"/>
    </row>
    <row r="39" spans="1:5" ht="15" customHeight="1" x14ac:dyDescent="0.2">
      <c r="A39" s="100"/>
      <c r="B39" s="100" t="s">
        <v>3044</v>
      </c>
      <c r="C39" s="100" t="s">
        <v>128</v>
      </c>
      <c r="D39" s="107" t="s">
        <v>3045</v>
      </c>
      <c r="E39" s="107" t="s">
        <v>3046</v>
      </c>
    </row>
    <row r="40" spans="1:5" ht="51" x14ac:dyDescent="0.2">
      <c r="B40" s="15">
        <v>320</v>
      </c>
      <c r="C40" s="15" t="s">
        <v>722</v>
      </c>
      <c r="D40" s="3" t="s">
        <v>3077</v>
      </c>
      <c r="E40" s="3" t="s">
        <v>3070</v>
      </c>
    </row>
    <row r="42" spans="1:5" ht="20" customHeight="1" x14ac:dyDescent="0.2">
      <c r="A42" s="183" t="s">
        <v>114</v>
      </c>
      <c r="B42" s="138"/>
      <c r="C42" s="138"/>
      <c r="D42" s="128"/>
    </row>
    <row r="43" spans="1:5" ht="15" customHeight="1" x14ac:dyDescent="0.2">
      <c r="A43" s="100"/>
      <c r="B43" s="100" t="s">
        <v>3044</v>
      </c>
      <c r="C43" s="100" t="s">
        <v>128</v>
      </c>
      <c r="D43" s="107" t="s">
        <v>3045</v>
      </c>
      <c r="E43" s="107" t="s">
        <v>3046</v>
      </c>
    </row>
    <row r="44" spans="1:5" ht="51" x14ac:dyDescent="0.2">
      <c r="B44" s="15">
        <v>381</v>
      </c>
      <c r="C44" s="15" t="s">
        <v>722</v>
      </c>
      <c r="D44" s="3" t="s">
        <v>3078</v>
      </c>
      <c r="E44" s="3" t="s">
        <v>3079</v>
      </c>
    </row>
    <row r="45" spans="1:5" ht="34" x14ac:dyDescent="0.2">
      <c r="B45" s="15">
        <v>383</v>
      </c>
      <c r="C45" s="15" t="s">
        <v>717</v>
      </c>
      <c r="D45" s="3" t="s">
        <v>3080</v>
      </c>
      <c r="E45" s="3" t="s">
        <v>3072</v>
      </c>
    </row>
    <row r="47" spans="1:5" ht="20" customHeight="1" x14ac:dyDescent="0.2">
      <c r="A47" s="183" t="s">
        <v>112</v>
      </c>
      <c r="B47" s="138"/>
      <c r="C47" s="138"/>
      <c r="D47" s="128"/>
    </row>
    <row r="48" spans="1:5" ht="15" customHeight="1" x14ac:dyDescent="0.2">
      <c r="A48" s="100"/>
      <c r="B48" s="100" t="s">
        <v>3044</v>
      </c>
      <c r="C48" s="100" t="s">
        <v>128</v>
      </c>
      <c r="D48" s="107" t="s">
        <v>3045</v>
      </c>
      <c r="E48" s="107" t="s">
        <v>3046</v>
      </c>
    </row>
    <row r="49" spans="1:5" ht="51" x14ac:dyDescent="0.2">
      <c r="B49" s="15">
        <v>300</v>
      </c>
      <c r="C49" s="15" t="s">
        <v>717</v>
      </c>
      <c r="D49" s="3" t="s">
        <v>3081</v>
      </c>
      <c r="E49" s="3" t="s">
        <v>3082</v>
      </c>
    </row>
    <row r="50" spans="1:5" ht="51" x14ac:dyDescent="0.2">
      <c r="B50" s="15">
        <v>301</v>
      </c>
      <c r="C50" s="15" t="s">
        <v>717</v>
      </c>
      <c r="D50" s="3" t="s">
        <v>3083</v>
      </c>
      <c r="E50" s="3" t="s">
        <v>3084</v>
      </c>
    </row>
    <row r="51" spans="1:5" ht="68" x14ac:dyDescent="0.2">
      <c r="B51" s="15">
        <v>306</v>
      </c>
      <c r="C51" s="15" t="s">
        <v>722</v>
      </c>
      <c r="D51" s="3" t="s">
        <v>3085</v>
      </c>
      <c r="E51" s="3" t="s">
        <v>3086</v>
      </c>
    </row>
    <row r="52" spans="1:5" ht="68" x14ac:dyDescent="0.2">
      <c r="B52" s="15">
        <v>307</v>
      </c>
      <c r="C52" s="15" t="s">
        <v>760</v>
      </c>
      <c r="D52" s="3" t="s">
        <v>3055</v>
      </c>
      <c r="E52" s="3" t="s">
        <v>3086</v>
      </c>
    </row>
    <row r="54" spans="1:5" ht="20" customHeight="1" x14ac:dyDescent="0.2">
      <c r="A54" s="183" t="s">
        <v>41</v>
      </c>
      <c r="B54" s="138"/>
      <c r="C54" s="138"/>
      <c r="D54" s="128"/>
    </row>
    <row r="55" spans="1:5" ht="15" customHeight="1" x14ac:dyDescent="0.2">
      <c r="A55" s="100"/>
      <c r="B55" s="100" t="s">
        <v>3044</v>
      </c>
      <c r="C55" s="100" t="s">
        <v>128</v>
      </c>
      <c r="D55" s="107" t="s">
        <v>3045</v>
      </c>
      <c r="E55" s="107" t="s">
        <v>3046</v>
      </c>
    </row>
    <row r="56" spans="1:5" ht="85" x14ac:dyDescent="0.2">
      <c r="B56" s="15">
        <v>190</v>
      </c>
      <c r="C56" s="15" t="s">
        <v>722</v>
      </c>
      <c r="D56" s="3" t="s">
        <v>3087</v>
      </c>
      <c r="E56" s="3" t="s">
        <v>3088</v>
      </c>
    </row>
    <row r="58" spans="1:5" ht="20" customHeight="1" x14ac:dyDescent="0.2">
      <c r="A58" s="183" t="s">
        <v>117</v>
      </c>
      <c r="B58" s="138"/>
      <c r="C58" s="138"/>
      <c r="D58" s="128"/>
    </row>
    <row r="59" spans="1:5" ht="15" customHeight="1" x14ac:dyDescent="0.2">
      <c r="A59" s="100"/>
      <c r="B59" s="100" t="s">
        <v>3044</v>
      </c>
      <c r="C59" s="100" t="s">
        <v>128</v>
      </c>
      <c r="D59" s="107" t="s">
        <v>3045</v>
      </c>
      <c r="E59" s="107" t="s">
        <v>3046</v>
      </c>
    </row>
    <row r="60" spans="1:5" ht="51" x14ac:dyDescent="0.2">
      <c r="B60" s="15">
        <v>360</v>
      </c>
      <c r="C60" s="15" t="s">
        <v>722</v>
      </c>
      <c r="D60" s="3" t="s">
        <v>3089</v>
      </c>
      <c r="E60" s="3" t="s">
        <v>3070</v>
      </c>
    </row>
    <row r="61" spans="1:5" ht="34" x14ac:dyDescent="0.2">
      <c r="B61" s="15">
        <v>361</v>
      </c>
      <c r="C61" s="15" t="s">
        <v>717</v>
      </c>
      <c r="D61" s="3" t="s">
        <v>3090</v>
      </c>
      <c r="E61" s="3" t="s">
        <v>3072</v>
      </c>
    </row>
    <row r="63" spans="1:5" ht="20" customHeight="1" x14ac:dyDescent="0.2">
      <c r="A63" s="183" t="s">
        <v>45</v>
      </c>
      <c r="B63" s="138"/>
      <c r="C63" s="138"/>
      <c r="D63" s="128"/>
    </row>
    <row r="64" spans="1:5" ht="15" customHeight="1" x14ac:dyDescent="0.2">
      <c r="A64" s="100"/>
      <c r="B64" s="100" t="s">
        <v>3044</v>
      </c>
      <c r="C64" s="100" t="s">
        <v>128</v>
      </c>
      <c r="D64" s="107" t="s">
        <v>3045</v>
      </c>
      <c r="E64" s="107" t="s">
        <v>3046</v>
      </c>
    </row>
    <row r="65" spans="1:5" ht="34" x14ac:dyDescent="0.2">
      <c r="B65" s="15">
        <v>170</v>
      </c>
      <c r="C65" s="15" t="s">
        <v>722</v>
      </c>
      <c r="D65" s="3" t="s">
        <v>3091</v>
      </c>
      <c r="E65" s="3" t="s">
        <v>3092</v>
      </c>
    </row>
    <row r="66" spans="1:5" ht="51" x14ac:dyDescent="0.2">
      <c r="B66" s="15">
        <v>173</v>
      </c>
      <c r="C66" s="15" t="s">
        <v>717</v>
      </c>
      <c r="D66" s="3" t="s">
        <v>3093</v>
      </c>
      <c r="E66" s="3" t="s">
        <v>3094</v>
      </c>
    </row>
    <row r="68" spans="1:5" ht="20" customHeight="1" x14ac:dyDescent="0.2">
      <c r="A68" s="183" t="s">
        <v>113</v>
      </c>
      <c r="B68" s="138"/>
      <c r="C68" s="138"/>
      <c r="D68" s="128"/>
    </row>
    <row r="69" spans="1:5" ht="15" customHeight="1" x14ac:dyDescent="0.2">
      <c r="A69" s="100"/>
      <c r="B69" s="100" t="s">
        <v>3044</v>
      </c>
      <c r="C69" s="100" t="s">
        <v>128</v>
      </c>
      <c r="D69" s="107" t="s">
        <v>3045</v>
      </c>
      <c r="E69" s="107" t="s">
        <v>3046</v>
      </c>
    </row>
    <row r="70" spans="1:5" ht="51" x14ac:dyDescent="0.2">
      <c r="B70" s="15">
        <v>302</v>
      </c>
      <c r="C70" s="15" t="s">
        <v>717</v>
      </c>
      <c r="D70" s="3" t="s">
        <v>3095</v>
      </c>
      <c r="E70" s="3" t="s">
        <v>3096</v>
      </c>
    </row>
    <row r="71" spans="1:5" ht="51" x14ac:dyDescent="0.2">
      <c r="B71" s="15">
        <v>311</v>
      </c>
      <c r="C71" s="15" t="s">
        <v>717</v>
      </c>
      <c r="D71" s="3" t="s">
        <v>3095</v>
      </c>
      <c r="E71" s="3" t="s">
        <v>3097</v>
      </c>
    </row>
    <row r="72" spans="1:5" ht="51" x14ac:dyDescent="0.2">
      <c r="B72" s="15">
        <v>312</v>
      </c>
      <c r="C72" s="15" t="s">
        <v>722</v>
      </c>
      <c r="D72" s="3" t="s">
        <v>3098</v>
      </c>
      <c r="E72" s="3" t="s">
        <v>3099</v>
      </c>
    </row>
    <row r="73" spans="1:5" ht="68" x14ac:dyDescent="0.2">
      <c r="B73" s="15">
        <v>314</v>
      </c>
      <c r="C73" s="15" t="s">
        <v>722</v>
      </c>
      <c r="D73" s="3" t="s">
        <v>3100</v>
      </c>
      <c r="E73" s="3" t="s">
        <v>3101</v>
      </c>
    </row>
    <row r="74" spans="1:5" ht="51" x14ac:dyDescent="0.2">
      <c r="B74" s="15">
        <v>315</v>
      </c>
      <c r="C74" s="15" t="s">
        <v>722</v>
      </c>
      <c r="D74" s="3" t="s">
        <v>3053</v>
      </c>
      <c r="E74" s="3" t="s">
        <v>3054</v>
      </c>
    </row>
    <row r="75" spans="1:5" ht="51" x14ac:dyDescent="0.2">
      <c r="B75" s="15">
        <v>319</v>
      </c>
      <c r="C75" s="15" t="s">
        <v>760</v>
      </c>
      <c r="D75" s="3" t="s">
        <v>3081</v>
      </c>
      <c r="E75" s="3" t="s">
        <v>3054</v>
      </c>
    </row>
    <row r="76" spans="1:5" ht="51" x14ac:dyDescent="0.2">
      <c r="B76" s="15">
        <v>316</v>
      </c>
      <c r="C76" s="15" t="s">
        <v>722</v>
      </c>
      <c r="D76" s="3" t="s">
        <v>3102</v>
      </c>
      <c r="E76" s="3" t="s">
        <v>3054</v>
      </c>
    </row>
    <row r="77" spans="1:5" ht="51" x14ac:dyDescent="0.2">
      <c r="B77" s="15">
        <v>317</v>
      </c>
      <c r="C77" s="15" t="s">
        <v>760</v>
      </c>
      <c r="D77" s="3" t="s">
        <v>3081</v>
      </c>
      <c r="E77" s="3" t="s">
        <v>3082</v>
      </c>
    </row>
  </sheetData>
  <sheetProtection formatCells="0" formatColumns="0" formatRows="0" insertColumns="0" insertRows="0" insertHyperlinks="0" deleteColumns="0" deleteRows="0" sort="0" autoFilter="0" pivotTables="0"/>
  <mergeCells count="18">
    <mergeCell ref="A1:D1"/>
    <mergeCell ref="E1:F1"/>
    <mergeCell ref="A2:A4"/>
    <mergeCell ref="B2:C2"/>
    <mergeCell ref="B3:C3"/>
    <mergeCell ref="B4:C4"/>
    <mergeCell ref="A6:D6"/>
    <mergeCell ref="A14:D14"/>
    <mergeCell ref="A20:D20"/>
    <mergeCell ref="A27:D27"/>
    <mergeCell ref="A32:D32"/>
    <mergeCell ref="A63:D63"/>
    <mergeCell ref="A68:D68"/>
    <mergeCell ref="A38:D38"/>
    <mergeCell ref="A42:D42"/>
    <mergeCell ref="A47:D47"/>
    <mergeCell ref="A54:D54"/>
    <mergeCell ref="A58:D58"/>
  </mergeCells>
  <hyperlinks>
    <hyperlink ref="B2" location="'Table of Contents'!A1" display="TABLE OF CONTENTS" xr:uid="{00000000-0004-0000-1B00-000000000000}"/>
    <hyperlink ref="B3" location="'Deployment Per Database'!A1" display="DEPLOYMENT PER DATABASE" xr:uid="{00000000-0004-0000-1B00-000001000000}"/>
    <hyperlink ref="B4" location="'Compliance Estimation'!A1" display="COMPLIANCE ESTIMATION" xr:uid="{00000000-0004-0000-1B00-000002000000}"/>
  </hyperlinks>
  <pageMargins left="0.7" right="0.7" top="0.75" bottom="0.75" header="0.3" footer="0.3"/>
  <pageSetup orientation="portrait"/>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ABF8E"/>
  </sheetPr>
  <dimension ref="A1:F82"/>
  <sheetViews>
    <sheetView showGridLines="0" workbookViewId="0">
      <pane ySplit="5" topLeftCell="A77" activePane="bottomLeft" state="frozen"/>
      <selection pane="bottomLeft" activeCell="B96" sqref="B96"/>
    </sheetView>
  </sheetViews>
  <sheetFormatPr baseColWidth="10" defaultColWidth="8.83203125" defaultRowHeight="16" x14ac:dyDescent="0.2"/>
  <cols>
    <col min="1" max="1" width="7" customWidth="1"/>
    <col min="2" max="4" width="30" customWidth="1"/>
    <col min="5" max="6" width="50" customWidth="1"/>
  </cols>
  <sheetData>
    <row r="1" spans="1:6" ht="60" customHeight="1" x14ac:dyDescent="0.2">
      <c r="A1" s="184" t="s">
        <v>77</v>
      </c>
      <c r="B1" s="128"/>
      <c r="C1" s="128"/>
      <c r="D1" s="141" t="s">
        <v>3103</v>
      </c>
      <c r="E1" s="143"/>
      <c r="F1" s="143"/>
    </row>
    <row r="2" spans="1:6" x14ac:dyDescent="0.2">
      <c r="A2" s="144"/>
      <c r="B2" s="16" t="s">
        <v>81</v>
      </c>
    </row>
    <row r="3" spans="1:6" x14ac:dyDescent="0.2">
      <c r="A3" s="144"/>
      <c r="B3" s="16" t="s">
        <v>83</v>
      </c>
    </row>
    <row r="4" spans="1:6" x14ac:dyDescent="0.2">
      <c r="A4" s="144"/>
      <c r="B4" s="16" t="s">
        <v>87</v>
      </c>
    </row>
    <row r="6" spans="1:6" ht="19" x14ac:dyDescent="0.2">
      <c r="A6" s="185" t="s">
        <v>3104</v>
      </c>
      <c r="B6" s="185"/>
      <c r="C6" s="185"/>
    </row>
    <row r="7" spans="1:6" ht="20" customHeight="1" x14ac:dyDescent="0.2">
      <c r="A7" s="107"/>
      <c r="B7" s="107" t="s">
        <v>1675</v>
      </c>
      <c r="C7" s="107" t="s">
        <v>3105</v>
      </c>
    </row>
    <row r="8" spans="1:6" x14ac:dyDescent="0.2">
      <c r="B8" t="s">
        <v>919</v>
      </c>
      <c r="C8" t="s">
        <v>3106</v>
      </c>
    </row>
    <row r="9" spans="1:6" x14ac:dyDescent="0.2">
      <c r="B9" t="s">
        <v>916</v>
      </c>
      <c r="C9" t="s">
        <v>3106</v>
      </c>
    </row>
    <row r="11" spans="1:6" ht="19" x14ac:dyDescent="0.2">
      <c r="A11" s="185" t="s">
        <v>3107</v>
      </c>
      <c r="B11" s="185"/>
      <c r="C11" s="185"/>
      <c r="D11" s="128"/>
      <c r="E11" s="128"/>
      <c r="F11" s="128"/>
    </row>
    <row r="12" spans="1:6" ht="20" customHeight="1" x14ac:dyDescent="0.2">
      <c r="A12" s="107"/>
      <c r="B12" s="107" t="s">
        <v>1675</v>
      </c>
      <c r="C12" s="107" t="s">
        <v>1844</v>
      </c>
      <c r="D12" s="107" t="s">
        <v>1679</v>
      </c>
      <c r="E12" s="107" t="s">
        <v>3108</v>
      </c>
      <c r="F12" s="107" t="s">
        <v>3109</v>
      </c>
    </row>
    <row r="13" spans="1:6" x14ac:dyDescent="0.2">
      <c r="B13" t="s">
        <v>1267</v>
      </c>
      <c r="C13" t="s">
        <v>1268</v>
      </c>
      <c r="D13" t="s">
        <v>1688</v>
      </c>
      <c r="E13" t="s">
        <v>3110</v>
      </c>
      <c r="F13" t="s">
        <v>3111</v>
      </c>
    </row>
    <row r="15" spans="1:6" ht="19" x14ac:dyDescent="0.2">
      <c r="A15" s="185" t="s">
        <v>3112</v>
      </c>
      <c r="B15" s="185"/>
      <c r="C15" s="185"/>
    </row>
    <row r="16" spans="1:6" ht="20" x14ac:dyDescent="0.2">
      <c r="A16" s="107"/>
      <c r="B16" s="107" t="s">
        <v>3113</v>
      </c>
      <c r="C16" s="107" t="s">
        <v>3114</v>
      </c>
    </row>
    <row r="17" spans="1:3" x14ac:dyDescent="0.2">
      <c r="B17" t="s">
        <v>1366</v>
      </c>
      <c r="C17" t="s">
        <v>1367</v>
      </c>
    </row>
    <row r="18" spans="1:3" ht="20" x14ac:dyDescent="0.2">
      <c r="A18" s="107"/>
      <c r="B18" s="107" t="s">
        <v>3115</v>
      </c>
      <c r="C18" s="107" t="s">
        <v>3116</v>
      </c>
    </row>
    <row r="19" spans="1:3" x14ac:dyDescent="0.2">
      <c r="B19" t="s">
        <v>1703</v>
      </c>
      <c r="C19" t="s">
        <v>1703</v>
      </c>
    </row>
    <row r="21" spans="1:3" ht="20" x14ac:dyDescent="0.2">
      <c r="A21" s="107"/>
      <c r="B21" s="107" t="s">
        <v>3113</v>
      </c>
      <c r="C21" s="107" t="s">
        <v>3114</v>
      </c>
    </row>
    <row r="22" spans="1:3" x14ac:dyDescent="0.2">
      <c r="B22" t="s">
        <v>1429</v>
      </c>
      <c r="C22" t="s">
        <v>1430</v>
      </c>
    </row>
    <row r="23" spans="1:3" ht="20" x14ac:dyDescent="0.2">
      <c r="A23" s="107"/>
      <c r="B23" s="107" t="s">
        <v>3115</v>
      </c>
      <c r="C23" s="107" t="s">
        <v>3116</v>
      </c>
    </row>
    <row r="24" spans="1:3" x14ac:dyDescent="0.2">
      <c r="B24" t="s">
        <v>1701</v>
      </c>
      <c r="C24" t="s">
        <v>1701</v>
      </c>
    </row>
    <row r="25" spans="1:3" x14ac:dyDescent="0.2">
      <c r="B25" t="s">
        <v>1702</v>
      </c>
      <c r="C25" t="s">
        <v>1702</v>
      </c>
    </row>
    <row r="27" spans="1:3" ht="20" x14ac:dyDescent="0.2">
      <c r="A27" s="107"/>
      <c r="B27" s="107" t="s">
        <v>3113</v>
      </c>
      <c r="C27" s="107" t="s">
        <v>3114</v>
      </c>
    </row>
    <row r="28" spans="1:3" x14ac:dyDescent="0.2">
      <c r="B28" t="s">
        <v>1447</v>
      </c>
      <c r="C28" t="s">
        <v>1448</v>
      </c>
    </row>
    <row r="29" spans="1:3" ht="20" x14ac:dyDescent="0.2">
      <c r="A29" s="107"/>
      <c r="B29" s="107" t="s">
        <v>3115</v>
      </c>
      <c r="C29" s="107" t="s">
        <v>3116</v>
      </c>
    </row>
    <row r="30" spans="1:3" x14ac:dyDescent="0.2">
      <c r="B30" t="s">
        <v>1703</v>
      </c>
      <c r="C30" t="s">
        <v>1703</v>
      </c>
    </row>
    <row r="32" spans="1:3" ht="19" x14ac:dyDescent="0.2">
      <c r="A32" s="185" t="s">
        <v>3117</v>
      </c>
      <c r="B32" s="185"/>
      <c r="C32" s="185"/>
    </row>
    <row r="33" spans="1:3" ht="20" x14ac:dyDescent="0.2">
      <c r="A33" s="107"/>
      <c r="B33" s="107" t="s">
        <v>3118</v>
      </c>
      <c r="C33" s="107" t="s">
        <v>3119</v>
      </c>
    </row>
    <row r="34" spans="1:3" x14ac:dyDescent="0.2">
      <c r="B34" t="s">
        <v>860</v>
      </c>
      <c r="C34" t="s">
        <v>861</v>
      </c>
    </row>
    <row r="35" spans="1:3" ht="20" customHeight="1" x14ac:dyDescent="0.2">
      <c r="A35" s="107"/>
      <c r="B35" s="107" t="s">
        <v>2008</v>
      </c>
      <c r="C35" s="107" t="s">
        <v>3120</v>
      </c>
    </row>
    <row r="36" spans="1:3" x14ac:dyDescent="0.2">
      <c r="B36" t="s">
        <v>2033</v>
      </c>
      <c r="C36" t="s">
        <v>2034</v>
      </c>
    </row>
    <row r="37" spans="1:3" x14ac:dyDescent="0.2">
      <c r="B37" t="s">
        <v>2033</v>
      </c>
      <c r="C37" t="s">
        <v>2035</v>
      </c>
    </row>
    <row r="38" spans="1:3" x14ac:dyDescent="0.2">
      <c r="B38" t="s">
        <v>516</v>
      </c>
      <c r="C38" t="s">
        <v>2037</v>
      </c>
    </row>
    <row r="39" spans="1:3" x14ac:dyDescent="0.2">
      <c r="B39" t="s">
        <v>2038</v>
      </c>
      <c r="C39" t="s">
        <v>2039</v>
      </c>
    </row>
    <row r="40" spans="1:3" x14ac:dyDescent="0.2">
      <c r="B40" t="s">
        <v>2040</v>
      </c>
      <c r="C40" t="s">
        <v>1635</v>
      </c>
    </row>
    <row r="41" spans="1:3" x14ac:dyDescent="0.2">
      <c r="B41" t="s">
        <v>2041</v>
      </c>
      <c r="C41" t="s">
        <v>1641</v>
      </c>
    </row>
    <row r="42" spans="1:3" x14ac:dyDescent="0.2">
      <c r="B42" t="s">
        <v>2021</v>
      </c>
      <c r="C42" t="s">
        <v>2022</v>
      </c>
    </row>
    <row r="43" spans="1:3" x14ac:dyDescent="0.2">
      <c r="B43" t="s">
        <v>2021</v>
      </c>
      <c r="C43" t="s">
        <v>2023</v>
      </c>
    </row>
    <row r="44" spans="1:3" x14ac:dyDescent="0.2">
      <c r="B44" t="s">
        <v>2024</v>
      </c>
      <c r="C44" t="s">
        <v>2025</v>
      </c>
    </row>
    <row r="45" spans="1:3" x14ac:dyDescent="0.2">
      <c r="B45" t="s">
        <v>2024</v>
      </c>
      <c r="C45" t="s">
        <v>3121</v>
      </c>
    </row>
    <row r="46" spans="1:3" x14ac:dyDescent="0.2">
      <c r="B46" t="s">
        <v>2026</v>
      </c>
      <c r="C46" t="s">
        <v>2027</v>
      </c>
    </row>
    <row r="47" spans="1:3" x14ac:dyDescent="0.2">
      <c r="B47" t="s">
        <v>2026</v>
      </c>
      <c r="C47" t="s">
        <v>2028</v>
      </c>
    </row>
    <row r="48" spans="1:3" x14ac:dyDescent="0.2">
      <c r="B48" t="s">
        <v>2026</v>
      </c>
      <c r="C48" t="s">
        <v>2029</v>
      </c>
    </row>
    <row r="49" spans="1:3" x14ac:dyDescent="0.2">
      <c r="B49" t="s">
        <v>2026</v>
      </c>
      <c r="C49" t="s">
        <v>2030</v>
      </c>
    </row>
    <row r="50" spans="1:3" x14ac:dyDescent="0.2">
      <c r="B50" t="s">
        <v>2042</v>
      </c>
      <c r="C50" t="s">
        <v>2043</v>
      </c>
    </row>
    <row r="51" spans="1:3" x14ac:dyDescent="0.2">
      <c r="B51" t="s">
        <v>2044</v>
      </c>
      <c r="C51" t="s">
        <v>2045</v>
      </c>
    </row>
    <row r="52" spans="1:3" x14ac:dyDescent="0.2">
      <c r="B52" t="s">
        <v>2046</v>
      </c>
      <c r="C52" t="s">
        <v>2047</v>
      </c>
    </row>
    <row r="53" spans="1:3" x14ac:dyDescent="0.2">
      <c r="B53" t="s">
        <v>2049</v>
      </c>
      <c r="C53" t="s">
        <v>2050</v>
      </c>
    </row>
    <row r="54" spans="1:3" x14ac:dyDescent="0.2">
      <c r="B54" t="s">
        <v>2051</v>
      </c>
      <c r="C54" t="s">
        <v>2052</v>
      </c>
    </row>
    <row r="55" spans="1:3" x14ac:dyDescent="0.2">
      <c r="B55" t="s">
        <v>2053</v>
      </c>
      <c r="C55" t="s">
        <v>2054</v>
      </c>
    </row>
    <row r="56" spans="1:3" x14ac:dyDescent="0.2">
      <c r="B56" t="s">
        <v>2055</v>
      </c>
      <c r="C56" t="s">
        <v>2056</v>
      </c>
    </row>
    <row r="57" spans="1:3" x14ac:dyDescent="0.2">
      <c r="B57" t="s">
        <v>2055</v>
      </c>
      <c r="C57" t="s">
        <v>2057</v>
      </c>
    </row>
    <row r="58" spans="1:3" x14ac:dyDescent="0.2">
      <c r="B58" t="s">
        <v>2058</v>
      </c>
      <c r="C58" t="s">
        <v>2059</v>
      </c>
    </row>
    <row r="59" spans="1:3" x14ac:dyDescent="0.2">
      <c r="B59" t="s">
        <v>2060</v>
      </c>
      <c r="C59" t="s">
        <v>2061</v>
      </c>
    </row>
    <row r="60" spans="1:3" x14ac:dyDescent="0.2">
      <c r="B60" t="s">
        <v>2060</v>
      </c>
      <c r="C60" t="s">
        <v>2062</v>
      </c>
    </row>
    <row r="62" spans="1:3" ht="20" x14ac:dyDescent="0.2">
      <c r="A62" s="107"/>
      <c r="B62" s="107" t="s">
        <v>3118</v>
      </c>
      <c r="C62" s="107" t="s">
        <v>3119</v>
      </c>
    </row>
    <row r="63" spans="1:3" x14ac:dyDescent="0.2">
      <c r="B63" t="s">
        <v>844</v>
      </c>
      <c r="C63" t="s">
        <v>847</v>
      </c>
    </row>
    <row r="64" spans="1:3" ht="20" customHeight="1" x14ac:dyDescent="0.2">
      <c r="A64" s="107"/>
      <c r="B64" s="107" t="s">
        <v>2008</v>
      </c>
      <c r="C64" s="107" t="s">
        <v>3120</v>
      </c>
    </row>
    <row r="65" spans="2:3" x14ac:dyDescent="0.2">
      <c r="B65" t="s">
        <v>2065</v>
      </c>
      <c r="C65" t="s">
        <v>771</v>
      </c>
    </row>
    <row r="66" spans="2:3" x14ac:dyDescent="0.2">
      <c r="B66" t="s">
        <v>2066</v>
      </c>
      <c r="C66" t="s">
        <v>777</v>
      </c>
    </row>
    <row r="67" spans="2:3" x14ac:dyDescent="0.2">
      <c r="B67" t="s">
        <v>2067</v>
      </c>
      <c r="C67" t="s">
        <v>2068</v>
      </c>
    </row>
    <row r="68" spans="2:3" x14ac:dyDescent="0.2">
      <c r="B68" t="s">
        <v>2086</v>
      </c>
      <c r="C68" t="s">
        <v>791</v>
      </c>
    </row>
    <row r="69" spans="2:3" x14ac:dyDescent="0.2">
      <c r="B69" t="s">
        <v>2071</v>
      </c>
      <c r="C69" t="s">
        <v>2072</v>
      </c>
    </row>
    <row r="70" spans="2:3" x14ac:dyDescent="0.2">
      <c r="B70" t="s">
        <v>2071</v>
      </c>
      <c r="C70" t="s">
        <v>2073</v>
      </c>
    </row>
    <row r="71" spans="2:3" x14ac:dyDescent="0.2">
      <c r="B71" t="s">
        <v>2071</v>
      </c>
      <c r="C71" t="s">
        <v>2074</v>
      </c>
    </row>
    <row r="72" spans="2:3" x14ac:dyDescent="0.2">
      <c r="B72" t="s">
        <v>2087</v>
      </c>
      <c r="C72" t="s">
        <v>2088</v>
      </c>
    </row>
    <row r="73" spans="2:3" x14ac:dyDescent="0.2">
      <c r="B73" t="s">
        <v>2087</v>
      </c>
      <c r="C73" t="s">
        <v>2089</v>
      </c>
    </row>
    <row r="74" spans="2:3" x14ac:dyDescent="0.2">
      <c r="B74" t="s">
        <v>2087</v>
      </c>
      <c r="C74" t="s">
        <v>2090</v>
      </c>
    </row>
    <row r="75" spans="2:3" x14ac:dyDescent="0.2">
      <c r="B75" t="s">
        <v>2087</v>
      </c>
      <c r="C75" t="s">
        <v>2091</v>
      </c>
    </row>
    <row r="76" spans="2:3" x14ac:dyDescent="0.2">
      <c r="B76" t="s">
        <v>2075</v>
      </c>
      <c r="C76" t="s">
        <v>2076</v>
      </c>
    </row>
    <row r="77" spans="2:3" x14ac:dyDescent="0.2">
      <c r="B77" t="s">
        <v>2092</v>
      </c>
      <c r="C77" t="s">
        <v>2093</v>
      </c>
    </row>
    <row r="78" spans="2:3" x14ac:dyDescent="0.2">
      <c r="B78" t="s">
        <v>2077</v>
      </c>
      <c r="C78" t="s">
        <v>2078</v>
      </c>
    </row>
    <row r="79" spans="2:3" x14ac:dyDescent="0.2">
      <c r="B79" t="s">
        <v>2079</v>
      </c>
      <c r="C79" t="s">
        <v>2080</v>
      </c>
    </row>
    <row r="80" spans="2:3" x14ac:dyDescent="0.2">
      <c r="B80" t="s">
        <v>2079</v>
      </c>
      <c r="C80" t="s">
        <v>2081</v>
      </c>
    </row>
    <row r="81" spans="2:3" x14ac:dyDescent="0.2">
      <c r="B81" t="s">
        <v>2082</v>
      </c>
      <c r="C81" t="s">
        <v>2083</v>
      </c>
    </row>
    <row r="82" spans="2:3" x14ac:dyDescent="0.2">
      <c r="B82" t="s">
        <v>2084</v>
      </c>
      <c r="C82" t="s">
        <v>2085</v>
      </c>
    </row>
  </sheetData>
  <sheetProtection formatCells="0" formatColumns="0" formatRows="0" insertColumns="0" insertRows="0" insertHyperlinks="0" deleteColumns="0" deleteRows="0" sort="0" autoFilter="0" pivotTables="0"/>
  <mergeCells count="7">
    <mergeCell ref="A15:C15"/>
    <mergeCell ref="A32:C32"/>
    <mergeCell ref="A1:C1"/>
    <mergeCell ref="D1:F1"/>
    <mergeCell ref="A2:A4"/>
    <mergeCell ref="A6:C6"/>
    <mergeCell ref="A11:F11"/>
  </mergeCells>
  <hyperlinks>
    <hyperlink ref="B2" location="'Table of Contents'!A1" display="TABLE OF CONTENTS" xr:uid="{00000000-0004-0000-1C00-000000000000}"/>
    <hyperlink ref="B3" location="'Deployment Per Database'!A1" display="DEPLOYMENT PER DATABASE" xr:uid="{00000000-0004-0000-1C00-000001000000}"/>
    <hyperlink ref="B4" location="'Compliance Estimation'!A1" display="COMPLIANCE ESTIMATION" xr:uid="{00000000-0004-0000-1C00-000002000000}"/>
  </hyperlinks>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4B3D7"/>
  </sheetPr>
  <dimension ref="A1:S30"/>
  <sheetViews>
    <sheetView showGridLines="0" topLeftCell="A5" workbookViewId="0">
      <selection activeCell="O2" sqref="O2"/>
    </sheetView>
  </sheetViews>
  <sheetFormatPr baseColWidth="10" defaultColWidth="8.83203125" defaultRowHeight="19" x14ac:dyDescent="0.25"/>
  <cols>
    <col min="1" max="1" width="7" customWidth="1"/>
    <col min="2" max="2" width="45" customWidth="1"/>
    <col min="3" max="3" width="1" style="9" customWidth="1"/>
    <col min="4" max="5" width="12" style="7" customWidth="1"/>
    <col min="6" max="6" width="1" customWidth="1"/>
    <col min="7" max="8" width="10" customWidth="1"/>
    <col min="9" max="9" width="1" style="7" customWidth="1"/>
    <col min="10" max="10" width="10" style="7" customWidth="1"/>
    <col min="11" max="11" width="10" customWidth="1"/>
    <col min="12" max="12" width="1" style="7" customWidth="1"/>
    <col min="13" max="13" width="17" style="7" customWidth="1"/>
    <col min="14" max="14" width="17" customWidth="1"/>
    <col min="15" max="15" width="17" style="7" customWidth="1"/>
    <col min="16" max="16" width="9.1640625" style="7"/>
    <col min="18" max="19" width="9.1640625" style="7"/>
  </cols>
  <sheetData>
    <row r="1" spans="1:18" ht="60" customHeight="1" x14ac:dyDescent="0.25">
      <c r="A1" s="140" t="s">
        <v>21</v>
      </c>
      <c r="B1" s="128"/>
      <c r="D1" s="141" t="s">
        <v>79</v>
      </c>
      <c r="E1" s="142"/>
      <c r="F1" s="143"/>
      <c r="G1" s="143"/>
      <c r="H1" s="143"/>
      <c r="I1" s="143"/>
      <c r="J1" s="143"/>
      <c r="K1" s="147" t="s">
        <v>3137</v>
      </c>
      <c r="L1" s="138"/>
      <c r="M1" s="138"/>
      <c r="N1" s="128"/>
      <c r="O1" s="10" t="s">
        <v>80</v>
      </c>
    </row>
    <row r="2" spans="1:18" x14ac:dyDescent="0.25">
      <c r="A2" s="144"/>
      <c r="B2" s="16" t="s">
        <v>81</v>
      </c>
      <c r="O2" s="11" t="s">
        <v>82</v>
      </c>
    </row>
    <row r="3" spans="1:18" x14ac:dyDescent="0.25">
      <c r="A3" s="144"/>
      <c r="B3" s="16" t="s">
        <v>83</v>
      </c>
      <c r="P3" s="9" t="s">
        <v>84</v>
      </c>
      <c r="Q3" s="8" t="s">
        <v>85</v>
      </c>
      <c r="R3" s="8" t="s">
        <v>86</v>
      </c>
    </row>
    <row r="4" spans="1:18" x14ac:dyDescent="0.25">
      <c r="A4" s="144"/>
      <c r="B4" s="16" t="s">
        <v>87</v>
      </c>
      <c r="L4" s="8" t="str">
        <f>VLOOKUP(O1,P3:R6,3,0)</f>
        <v>€</v>
      </c>
      <c r="P4" s="9" t="s">
        <v>80</v>
      </c>
      <c r="Q4" s="8" t="s">
        <v>88</v>
      </c>
      <c r="R4" s="8" t="s">
        <v>89</v>
      </c>
    </row>
    <row r="5" spans="1:18" ht="6" customHeight="1" x14ac:dyDescent="0.25">
      <c r="L5" s="8" t="str">
        <f>VLOOKUP(O1,P3:R6,2,0)</f>
        <v>0,8981</v>
      </c>
      <c r="P5" s="9" t="s">
        <v>90</v>
      </c>
      <c r="Q5" s="8" t="s">
        <v>91</v>
      </c>
      <c r="R5" s="8" t="s">
        <v>92</v>
      </c>
    </row>
    <row r="6" spans="1:18" ht="35" customHeight="1" x14ac:dyDescent="0.25">
      <c r="D6" s="145" t="s">
        <v>93</v>
      </c>
      <c r="E6" s="138"/>
      <c r="G6" s="145" t="s">
        <v>94</v>
      </c>
      <c r="H6" s="128"/>
      <c r="J6" s="145" t="s">
        <v>95</v>
      </c>
      <c r="K6" s="128"/>
      <c r="M6" s="145" t="str">
        <f>CONCATENATE("Financial Exposure in ",L4," Oracle Price List")</f>
        <v>Financial Exposure in € Oracle Price List</v>
      </c>
      <c r="N6" s="128"/>
      <c r="O6" s="138"/>
      <c r="P6" s="9" t="s">
        <v>96</v>
      </c>
      <c r="Q6" s="8" t="s">
        <v>97</v>
      </c>
      <c r="R6" s="8" t="s">
        <v>98</v>
      </c>
    </row>
    <row r="7" spans="1:18" ht="15" customHeight="1" x14ac:dyDescent="0.25">
      <c r="A7" s="146" t="s">
        <v>99</v>
      </c>
      <c r="B7" s="128"/>
      <c r="C7" s="9" t="s">
        <v>100</v>
      </c>
      <c r="D7" s="60" t="s">
        <v>101</v>
      </c>
      <c r="E7" s="60" t="s">
        <v>102</v>
      </c>
      <c r="G7" s="60" t="s">
        <v>101</v>
      </c>
      <c r="H7" s="60" t="s">
        <v>102</v>
      </c>
      <c r="J7" s="60" t="s">
        <v>101</v>
      </c>
      <c r="K7" s="60" t="s">
        <v>102</v>
      </c>
      <c r="M7" s="61" t="s">
        <v>103</v>
      </c>
      <c r="N7" s="61" t="s">
        <v>104</v>
      </c>
      <c r="O7" s="61" t="s">
        <v>105</v>
      </c>
    </row>
    <row r="8" spans="1:18" ht="20" customHeight="1" x14ac:dyDescent="0.25">
      <c r="A8" s="128" t="s">
        <v>106</v>
      </c>
      <c r="B8" s="128"/>
      <c r="C8" s="9" t="s">
        <v>106</v>
      </c>
      <c r="D8" s="62">
        <f>IFERROR(INDEX('Compliance Estimation'!I277:V290,2,MATCH("SE(1)",'Compliance Estimation'!I277:V277,0)),"No CPU Data")</f>
        <v>38</v>
      </c>
      <c r="E8" s="63">
        <f>IFERROR(INDEX('Compliance Estimation'!I277:V290,3,MATCH("SE(1)",'Compliance Estimation'!I277:V277,0)),"No CPU Data")</f>
        <v>0</v>
      </c>
      <c r="G8" s="62">
        <f>IFERROR(INDEX('Compliance Estimation'!I277:V290,4,MATCH("SE(1)",'Compliance Estimation'!I277:V277,0)),"0")</f>
        <v>0</v>
      </c>
      <c r="H8" s="63">
        <f>IFERROR(INDEX('Compliance Estimation'!I277:V290,5,MATCH("SE(1)",'Compliance Estimation'!I277:V277,0)),"0")</f>
        <v>0</v>
      </c>
      <c r="J8" s="62">
        <f>IFERROR(INDEX('Compliance Estimation'!I277:V290,6,MATCH("SE(1)",'Compliance Estimation'!I277:V277,0)),"0")</f>
        <v>-38</v>
      </c>
      <c r="K8" s="63">
        <f>IFERROR(INDEX('Compliance Estimation'!I277:V290,7,MATCH("SE(1)",'Compliance Estimation'!I277:V277,0)),"0")</f>
        <v>0</v>
      </c>
      <c r="M8" s="64" t="str">
        <f>IFERROR(INDEX('Compliance Estimation'!I277:V290,12,MATCH("SE(1)",'Compliance Estimation'!I277:V277,0)),"0")</f>
        <v>-€ 597 246</v>
      </c>
      <c r="N8" s="65" t="str">
        <f>IFERROR(INDEX('Compliance Estimation'!I277:V290,13,MATCH("SE(1)",'Compliance Estimation'!I277:V277,0)),"0")</f>
        <v>-€ 131 394</v>
      </c>
      <c r="O8" s="66" t="str">
        <f>IFERROR(INDEX('Compliance Estimation'!I277:V290,14,MATCH("SE(1)",'Compliance Estimation'!I277:V277,0)),"0")</f>
        <v>-€ 728 640</v>
      </c>
    </row>
    <row r="9" spans="1:18" ht="20" customHeight="1" x14ac:dyDescent="0.25">
      <c r="A9" s="128" t="s">
        <v>107</v>
      </c>
      <c r="B9" s="128"/>
      <c r="C9" s="9" t="s">
        <v>107</v>
      </c>
      <c r="D9" s="62">
        <f>IFERROR(INDEX('Compliance Estimation'!I277:V290,2,MATCH("EE",'Compliance Estimation'!I277:V277,0)),"No CPU Data")</f>
        <v>753</v>
      </c>
      <c r="E9" s="63">
        <f>IFERROR(INDEX('Compliance Estimation'!I277:V290,3,MATCH("EE",'Compliance Estimation'!I277:V277,0)),"No CPU Data")</f>
        <v>0</v>
      </c>
      <c r="G9" s="62">
        <f>IFERROR(INDEX('Compliance Estimation'!I277:V290,4,MATCH("EE",'Compliance Estimation'!I277:V277,0)),"0")</f>
        <v>0</v>
      </c>
      <c r="H9" s="63">
        <f>IFERROR(INDEX('Compliance Estimation'!I277:V290,5,MATCH("EE",'Compliance Estimation'!I277:V277,0)),"0")</f>
        <v>0</v>
      </c>
      <c r="J9" s="62">
        <f>IFERROR(INDEX('Compliance Estimation'!I277:V290,6,MATCH("EE",'Compliance Estimation'!I277:V277,0)),"0")</f>
        <v>-753</v>
      </c>
      <c r="K9" s="63">
        <f>IFERROR(INDEX('Compliance Estimation'!I277:V290,7,MATCH("EE",'Compliance Estimation'!I277:V277,0)),"0")</f>
        <v>0</v>
      </c>
      <c r="M9" s="64" t="str">
        <f>IFERROR(INDEX('Compliance Estimation'!I277:V290,12,MATCH("EE",'Compliance Estimation'!I277:V277,0)),"0")</f>
        <v>-€ 32 122 980</v>
      </c>
      <c r="N9" s="65" t="str">
        <f>IFERROR(INDEX('Compliance Estimation'!I277:V290,13,MATCH("EE",'Compliance Estimation'!I277:V277,0)),"0")</f>
        <v>-€ 7 067 056</v>
      </c>
      <c r="O9" s="66" t="str">
        <f>IFERROR(INDEX('Compliance Estimation'!I277:V290,14,MATCH("EE",'Compliance Estimation'!I277:V277,0)),"0")</f>
        <v>-€ 39 190 036</v>
      </c>
    </row>
    <row r="10" spans="1:18" x14ac:dyDescent="0.25">
      <c r="D10" s="62"/>
      <c r="E10" s="63"/>
      <c r="G10" s="62"/>
      <c r="H10" s="63"/>
      <c r="J10" s="62"/>
      <c r="K10" s="63"/>
      <c r="M10" s="64"/>
      <c r="N10" s="65"/>
      <c r="O10" s="66"/>
    </row>
    <row r="11" spans="1:18" ht="15" customHeight="1" x14ac:dyDescent="0.25">
      <c r="A11" s="146" t="s">
        <v>108</v>
      </c>
      <c r="B11" s="128"/>
      <c r="C11" s="9" t="s">
        <v>100</v>
      </c>
      <c r="D11" s="67"/>
      <c r="E11" s="67"/>
      <c r="G11" s="67"/>
      <c r="H11" s="67"/>
      <c r="J11" s="67"/>
      <c r="K11" s="67"/>
      <c r="M11" s="68"/>
      <c r="N11" s="69"/>
      <c r="O11" s="68"/>
    </row>
    <row r="12" spans="1:18" ht="20" customHeight="1" x14ac:dyDescent="0.25">
      <c r="A12" s="128" t="s">
        <v>109</v>
      </c>
      <c r="B12" s="139"/>
      <c r="C12" s="9" t="s">
        <v>109</v>
      </c>
      <c r="D12" s="62">
        <f>IFERROR(INDEX('Compliance Estimation'!I277:V290,2,MATCH("Active Data Guard",'Compliance Estimation'!I277:V277,0)),"No CPU Data")</f>
        <v>413</v>
      </c>
      <c r="E12" s="63">
        <f>IFERROR(INDEX('Compliance Estimation'!I277:V290,3,MATCH("Active Data Guard",'Compliance Estimation'!I277:V277,0)),"No CPU Data")</f>
        <v>0</v>
      </c>
      <c r="G12" s="62">
        <f>IFERROR(INDEX('Compliance Estimation'!I277:V290,4,MATCH("Active Data Guard",'Compliance Estimation'!I277:V277,0)),"0")</f>
        <v>0</v>
      </c>
      <c r="H12" s="63">
        <f>IFERROR(INDEX('Compliance Estimation'!I277:V290,5,MATCH("Active Data Guard",'Compliance Estimation'!I277:V277,0)),"0")</f>
        <v>0</v>
      </c>
      <c r="J12" s="62">
        <f>IFERROR(INDEX('Compliance Estimation'!I277:V290,6,MATCH("Active Data Guard",'Compliance Estimation'!I277:V277,0)),"0")</f>
        <v>-413</v>
      </c>
      <c r="K12" s="63">
        <f>IFERROR(INDEX('Compliance Estimation'!I277:V290,7,MATCH("Active Data Guard",'Compliance Estimation'!I277:V277,0)),"0")</f>
        <v>0</v>
      </c>
      <c r="M12" s="64" t="str">
        <f>IFERROR(INDEX('Compliance Estimation'!I277:V290,12,MATCH("Active Data Guard",'Compliance Estimation'!I277:V277,0)),"0")</f>
        <v>-€ 4 265 464</v>
      </c>
      <c r="N12" s="65" t="str">
        <f>IFERROR(INDEX('Compliance Estimation'!I277:V290,13,MATCH("Active Data Guard",'Compliance Estimation'!I277:V277,0)),"0")</f>
        <v>-€ 938 402</v>
      </c>
      <c r="O12" s="66" t="str">
        <f>IFERROR(INDEX('Compliance Estimation'!I277:V290,14,MATCH("Active Data Guard",'Compliance Estimation'!I277:V277,0)),"0")</f>
        <v>-€ 5 203 866</v>
      </c>
    </row>
    <row r="13" spans="1:18" ht="20" customHeight="1" x14ac:dyDescent="0.25">
      <c r="A13" s="128" t="s">
        <v>35</v>
      </c>
      <c r="B13" s="139"/>
      <c r="C13" s="9" t="s">
        <v>35</v>
      </c>
      <c r="D13" s="62">
        <f>IFERROR(INDEX('Compliance Estimation'!I277:V290,2,MATCH("Advanced Compression",'Compliance Estimation'!I277:V277,0)),"No CPU Data")</f>
        <v>408</v>
      </c>
      <c r="E13" s="63">
        <f>IFERROR(INDEX('Compliance Estimation'!I277:V290,3,MATCH("Advanced Compression",'Compliance Estimation'!I277:V277,0)),"No CPU Data")</f>
        <v>0</v>
      </c>
      <c r="G13" s="62">
        <f>IFERROR(INDEX('Compliance Estimation'!I277:V290,4,MATCH("Advanced Compression",'Compliance Estimation'!I277:V277,0)),"0")</f>
        <v>0</v>
      </c>
      <c r="H13" s="63">
        <f>IFERROR(INDEX('Compliance Estimation'!I277:V290,5,MATCH("Advanced Compression",'Compliance Estimation'!I277:V277,0)),"0")</f>
        <v>0</v>
      </c>
      <c r="J13" s="62">
        <f>IFERROR(INDEX('Compliance Estimation'!I277:V290,6,MATCH("Advanced Compression",'Compliance Estimation'!I277:V277,0)),"0")</f>
        <v>-408</v>
      </c>
      <c r="K13" s="63">
        <f>IFERROR(INDEX('Compliance Estimation'!I277:V290,7,MATCH("Advanced Compression",'Compliance Estimation'!I277:V277,0)),"0")</f>
        <v>0</v>
      </c>
      <c r="M13" s="64" t="str">
        <f>IFERROR(INDEX('Compliance Estimation'!I277:V290,12,MATCH("Advanced Compression",'Compliance Estimation'!I277:V277,0)),"0")</f>
        <v>-€ 4 213 824</v>
      </c>
      <c r="N13" s="65" t="str">
        <f>IFERROR(INDEX('Compliance Estimation'!I277:V290,13,MATCH("Advanced Compression",'Compliance Estimation'!I277:V277,0)),"0")</f>
        <v>-€ 927 041</v>
      </c>
      <c r="O13" s="66" t="str">
        <f>IFERROR(INDEX('Compliance Estimation'!I277:V290,14,MATCH("Advanced Compression",'Compliance Estimation'!I277:V277,0)),"0")</f>
        <v>-€ 5 140 865</v>
      </c>
    </row>
    <row r="14" spans="1:18" ht="20" customHeight="1" x14ac:dyDescent="0.25">
      <c r="A14" s="128" t="s">
        <v>37</v>
      </c>
      <c r="B14" s="139"/>
      <c r="C14" s="9" t="s">
        <v>37</v>
      </c>
      <c r="D14" s="62">
        <f>IFERROR(INDEX('Compliance Estimation'!I277:V290,2,MATCH("Advanced Security",'Compliance Estimation'!I277:V277,0)),"No CPU Data")</f>
        <v>426</v>
      </c>
      <c r="E14" s="63">
        <f>IFERROR(INDEX('Compliance Estimation'!I277:V290,3,MATCH("Advanced Security",'Compliance Estimation'!I277:V277,0)),"No CPU Data")</f>
        <v>0</v>
      </c>
      <c r="G14" s="62">
        <f>IFERROR(INDEX('Compliance Estimation'!I277:V290,4,MATCH("Advanced Security",'Compliance Estimation'!I277:V277,0)),"0")</f>
        <v>0</v>
      </c>
      <c r="H14" s="63">
        <f>IFERROR(INDEX('Compliance Estimation'!I277:V290,5,MATCH("Advanced Security",'Compliance Estimation'!I277:V277,0)),"0")</f>
        <v>0</v>
      </c>
      <c r="J14" s="62">
        <f>IFERROR(INDEX('Compliance Estimation'!I277:V290,6,MATCH("Advanced Security",'Compliance Estimation'!I277:V277,0)),"0")</f>
        <v>-426</v>
      </c>
      <c r="K14" s="63">
        <f>IFERROR(INDEX('Compliance Estimation'!I277:V290,7,MATCH("Advanced Security",'Compliance Estimation'!I277:V277,0)),"0")</f>
        <v>0</v>
      </c>
      <c r="M14" s="64" t="str">
        <f>IFERROR(INDEX('Compliance Estimation'!I277:V290,12,MATCH("Advanced Security",'Compliance Estimation'!I277:V277,0)),"0")</f>
        <v>-€ 5 739 072</v>
      </c>
      <c r="N14" s="65" t="str">
        <f>IFERROR(INDEX('Compliance Estimation'!I277:V290,13,MATCH("Advanced Security",'Compliance Estimation'!I277:V277,0)),"0")</f>
        <v>-€ 1 262 596</v>
      </c>
      <c r="O14" s="66" t="str">
        <f>IFERROR(INDEX('Compliance Estimation'!I277:V290,14,MATCH("Advanced Security",'Compliance Estimation'!I277:V277,0)),"0")</f>
        <v>-€ 7 001 668</v>
      </c>
    </row>
    <row r="15" spans="1:18" ht="20" customHeight="1" x14ac:dyDescent="0.25">
      <c r="A15" s="128" t="s">
        <v>41</v>
      </c>
      <c r="B15" s="139"/>
      <c r="C15" s="9" t="s">
        <v>41</v>
      </c>
      <c r="D15" s="62">
        <f>IFERROR(INDEX('Compliance Estimation'!I277:V290,2,MATCH("Partitioning",'Compliance Estimation'!I277:V277,0)),"No CPU Data")</f>
        <v>478</v>
      </c>
      <c r="E15" s="63">
        <f>IFERROR(INDEX('Compliance Estimation'!I277:V290,3,MATCH("Partitioning",'Compliance Estimation'!I277:V277,0)),"No CPU Data")</f>
        <v>0</v>
      </c>
      <c r="G15" s="62">
        <f>IFERROR(INDEX('Compliance Estimation'!I277:V290,4,MATCH("Partitioning",'Compliance Estimation'!I277:V277,0)),"0")</f>
        <v>0</v>
      </c>
      <c r="H15" s="63">
        <f>IFERROR(INDEX('Compliance Estimation'!I277:V290,5,MATCH("Partitioning",'Compliance Estimation'!I277:V277,0)),"0")</f>
        <v>0</v>
      </c>
      <c r="J15" s="62">
        <f>IFERROR(INDEX('Compliance Estimation'!I277:V290,6,MATCH("Partitioning",'Compliance Estimation'!I277:V277,0)),"0")</f>
        <v>-478</v>
      </c>
      <c r="K15" s="63">
        <f>IFERROR(INDEX('Compliance Estimation'!I277:V290,7,MATCH("Partitioning",'Compliance Estimation'!I277:V277,0)),"0")</f>
        <v>0</v>
      </c>
      <c r="M15" s="64" t="str">
        <f>IFERROR(INDEX('Compliance Estimation'!I277:V290,12,MATCH("Partitioning",'Compliance Estimation'!I277:V277,0)),"0")</f>
        <v>-€ 4 936 784</v>
      </c>
      <c r="N15" s="65" t="str">
        <f>IFERROR(INDEX('Compliance Estimation'!I277:V290,13,MATCH("Partitioning",'Compliance Estimation'!I277:V277,0)),"0")</f>
        <v>-€ 1 086 092</v>
      </c>
      <c r="O15" s="66" t="str">
        <f>IFERROR(INDEX('Compliance Estimation'!I277:V290,14,MATCH("Partitioning",'Compliance Estimation'!I277:V277,0)),"0")</f>
        <v>-€ 6 022 876</v>
      </c>
    </row>
    <row r="16" spans="1:18" ht="20" customHeight="1" x14ac:dyDescent="0.25">
      <c r="A16" s="128" t="s">
        <v>110</v>
      </c>
      <c r="B16" s="139"/>
      <c r="C16" s="9" t="s">
        <v>110</v>
      </c>
      <c r="D16" s="62">
        <f>IFERROR(INDEX('Compliance Estimation'!I277:V290,2,MATCH("RAC",'Compliance Estimation'!I277:V277,0)),"No CPU Data")</f>
        <v>424</v>
      </c>
      <c r="E16" s="63">
        <f>IFERROR(INDEX('Compliance Estimation'!I277:V290,3,MATCH("RAC",'Compliance Estimation'!I277:V277,0)),"No CPU Data")</f>
        <v>0</v>
      </c>
      <c r="G16" s="62">
        <f>IFERROR(INDEX('Compliance Estimation'!I277:V290,4,MATCH("RAC",'Compliance Estimation'!I277:V277,0)),"0")</f>
        <v>0</v>
      </c>
      <c r="H16" s="63">
        <f>IFERROR(INDEX('Compliance Estimation'!I277:V290,5,MATCH("RAC",'Compliance Estimation'!I277:V277,0)),"0")</f>
        <v>0</v>
      </c>
      <c r="J16" s="62">
        <f>IFERROR(INDEX('Compliance Estimation'!I277:V290,6,MATCH("RAC",'Compliance Estimation'!I277:V277,0)),"0")</f>
        <v>-424</v>
      </c>
      <c r="K16" s="63">
        <f>IFERROR(INDEX('Compliance Estimation'!I277:V290,7,MATCH("RAC",'Compliance Estimation'!I277:V277,0)),"0")</f>
        <v>0</v>
      </c>
      <c r="M16" s="64" t="str">
        <f>IFERROR(INDEX('Compliance Estimation'!I277:V290,12,MATCH("RAC",'Compliance Estimation'!I277:V277,0)),"0")</f>
        <v>-€ 8 758 144</v>
      </c>
      <c r="N16" s="65" t="str">
        <f>IFERROR(INDEX('Compliance Estimation'!I277:V290,13,MATCH("RAC",'Compliance Estimation'!I277:V277,0)),"0")</f>
        <v>-€ 1 926 792</v>
      </c>
      <c r="O16" s="66" t="str">
        <f>IFERROR(INDEX('Compliance Estimation'!I277:V290,14,MATCH("RAC",'Compliance Estimation'!I277:V277,0)),"0")</f>
        <v>-€ 10 684 936</v>
      </c>
    </row>
    <row r="17" spans="1:15" ht="20" customHeight="1" x14ac:dyDescent="0.25">
      <c r="D17" s="62"/>
      <c r="E17" s="63"/>
      <c r="G17" s="62"/>
      <c r="H17" s="63"/>
      <c r="J17" s="62"/>
      <c r="K17" s="63"/>
      <c r="M17" s="64"/>
      <c r="N17" s="65"/>
      <c r="O17" s="66"/>
    </row>
    <row r="18" spans="1:15" ht="15" customHeight="1" x14ac:dyDescent="0.25">
      <c r="A18" s="146" t="s">
        <v>111</v>
      </c>
      <c r="B18" s="128"/>
      <c r="C18" s="9" t="s">
        <v>100</v>
      </c>
      <c r="D18" s="67"/>
      <c r="E18" s="67"/>
      <c r="G18" s="67"/>
      <c r="H18" s="67"/>
      <c r="J18" s="67"/>
      <c r="K18" s="67"/>
      <c r="M18" s="68"/>
      <c r="N18" s="69"/>
      <c r="O18" s="68"/>
    </row>
    <row r="19" spans="1:15" ht="20" customHeight="1" x14ac:dyDescent="0.25">
      <c r="A19" s="128" t="s">
        <v>112</v>
      </c>
      <c r="B19" s="139"/>
      <c r="C19" s="9" t="s">
        <v>112</v>
      </c>
      <c r="D19" s="62">
        <f>IFERROR(INDEX('Compliance Estimation'!I277:V290,2,MATCH("Diagnostics Pack",'Compliance Estimation'!I277:V277,0)),"No CPU Data")</f>
        <v>594</v>
      </c>
      <c r="E19" s="63">
        <f>IFERROR(INDEX('Compliance Estimation'!I277:V290,3,MATCH("Diagnostics Pack",'Compliance Estimation'!I277:V277,0)),"No CPU Data")</f>
        <v>0</v>
      </c>
      <c r="G19" s="62">
        <f>IFERROR(INDEX('Compliance Estimation'!I277:V290,4,MATCH("Diagnostics Pack",'Compliance Estimation'!I277:V277,0)),"0")</f>
        <v>0</v>
      </c>
      <c r="H19" s="63">
        <f>IFERROR(INDEX('Compliance Estimation'!I277:V290,5,MATCH("Diagnostics Pack",'Compliance Estimation'!I277:V277,0)),"0")</f>
        <v>0</v>
      </c>
      <c r="J19" s="62">
        <f>IFERROR(INDEX('Compliance Estimation'!I277:V290,6,MATCH("Diagnostics Pack",'Compliance Estimation'!I277:V277,0)),"0")</f>
        <v>-594</v>
      </c>
      <c r="K19" s="63">
        <f>IFERROR(INDEX('Compliance Estimation'!I277:V290,7,MATCH("Diagnostics Pack",'Compliance Estimation'!I277:V277,0)),"0")</f>
        <v>0</v>
      </c>
      <c r="M19" s="64" t="str">
        <f>IFERROR(INDEX('Compliance Estimation'!I277:V290,12,MATCH("Diagnostics Pack",'Compliance Estimation'!I277:V277,0)),"0")</f>
        <v>-€ 4 001 184</v>
      </c>
      <c r="N19" s="65" t="str">
        <f>IFERROR(INDEX('Compliance Estimation'!I277:V290,13,MATCH("Diagnostics Pack",'Compliance Estimation'!I277:V277,0)),"0")</f>
        <v>-€ 880 260</v>
      </c>
      <c r="O19" s="66" t="str">
        <f>IFERROR(INDEX('Compliance Estimation'!I277:V290,14,MATCH("Diagnostics Pack",'Compliance Estimation'!I277:V277,0)),"0")</f>
        <v>-€ 4 881 444</v>
      </c>
    </row>
    <row r="20" spans="1:15" ht="20" customHeight="1" x14ac:dyDescent="0.25">
      <c r="A20" s="128" t="s">
        <v>113</v>
      </c>
      <c r="B20" s="139"/>
      <c r="C20" s="9" t="s">
        <v>113</v>
      </c>
      <c r="D20" s="62">
        <f>IFERROR(INDEX('Compliance Estimation'!I277:V290,2,MATCH("Tuning Pack",'Compliance Estimation'!I277:V277,0)),"No CPU Data")</f>
        <v>592</v>
      </c>
      <c r="E20" s="63">
        <f>IFERROR(INDEX('Compliance Estimation'!I277:V290,3,MATCH("Tuning Pack",'Compliance Estimation'!I277:V277,0)),"No CPU Data")</f>
        <v>0</v>
      </c>
      <c r="G20" s="62">
        <f>IFERROR(INDEX('Compliance Estimation'!I277:V290,4,MATCH("Tuning Pack",'Compliance Estimation'!I277:V277,0)),"0")</f>
        <v>0</v>
      </c>
      <c r="H20" s="63">
        <f>IFERROR(INDEX('Compliance Estimation'!I277:V290,5,MATCH("Tuning Pack",'Compliance Estimation'!I277:V277,0)),"0")</f>
        <v>0</v>
      </c>
      <c r="J20" s="62">
        <f>IFERROR(INDEX('Compliance Estimation'!I277:V290,6,MATCH("Tuning Pack",'Compliance Estimation'!I277:V277,0)),"0")</f>
        <v>-592</v>
      </c>
      <c r="K20" s="63">
        <f>IFERROR(INDEX('Compliance Estimation'!I277:V290,7,MATCH("Tuning Pack",'Compliance Estimation'!I277:V277,0)),"0")</f>
        <v>0</v>
      </c>
      <c r="M20" s="64" t="str">
        <f>IFERROR(INDEX('Compliance Estimation'!I277:V290,12,MATCH("Tuning Pack",'Compliance Estimation'!I277:V277,0)),"0")</f>
        <v>-€ 2 658 672</v>
      </c>
      <c r="N20" s="65" t="str">
        <f>IFERROR(INDEX('Compliance Estimation'!I277:V290,13,MATCH("Tuning Pack",'Compliance Estimation'!I277:V277,0)),"0")</f>
        <v>-€ 584 908</v>
      </c>
      <c r="O20" s="66" t="str">
        <f>IFERROR(INDEX('Compliance Estimation'!I277:V290,14,MATCH("Tuning Pack",'Compliance Estimation'!I277:V277,0)),"0")</f>
        <v>-€ 3 243 580</v>
      </c>
    </row>
    <row r="21" spans="1:15" ht="20" customHeight="1" x14ac:dyDescent="0.25">
      <c r="A21" s="128" t="s">
        <v>114</v>
      </c>
      <c r="B21" s="139"/>
      <c r="C21" s="9" t="s">
        <v>114</v>
      </c>
      <c r="D21" s="62">
        <f>IFERROR(INDEX('Compliance Estimation'!I277:V290,2,MATCH("Data Masking Pack",'Compliance Estimation'!I277:V277,0)),"No CPU Data")</f>
        <v>408</v>
      </c>
      <c r="E21" s="63">
        <f>IFERROR(INDEX('Compliance Estimation'!I277:V290,3,MATCH("Data Masking Pack",'Compliance Estimation'!I277:V277,0)),"No CPU Data")</f>
        <v>0</v>
      </c>
      <c r="G21" s="62">
        <f>IFERROR(INDEX('Compliance Estimation'!I277:V290,4,MATCH("Data Masking Pack",'Compliance Estimation'!I277:V277,0)),"0")</f>
        <v>0</v>
      </c>
      <c r="H21" s="63">
        <f>IFERROR(INDEX('Compliance Estimation'!I277:V290,5,MATCH("Data Masking Pack",'Compliance Estimation'!I277:V277,0)),"0")</f>
        <v>0</v>
      </c>
      <c r="J21" s="62">
        <f>IFERROR(INDEX('Compliance Estimation'!I277:V290,6,MATCH("Data Masking Pack",'Compliance Estimation'!I277:V277,0)),"0")</f>
        <v>-408</v>
      </c>
      <c r="K21" s="63">
        <f>IFERROR(INDEX('Compliance Estimation'!I277:V290,7,MATCH("Data Masking Pack",'Compliance Estimation'!I277:V277,0)),"0")</f>
        <v>0</v>
      </c>
      <c r="M21" s="64" t="str">
        <f>IFERROR(INDEX('Compliance Estimation'!I277:V290,12,MATCH("Data Masking Pack",'Compliance Estimation'!I277:V277,0)),"0")</f>
        <v>-€ 4 213 824</v>
      </c>
      <c r="N21" s="65" t="str">
        <f>IFERROR(INDEX('Compliance Estimation'!I277:V290,13,MATCH("Data Masking Pack",'Compliance Estimation'!I277:V277,0)),"0")</f>
        <v>-€ 927 041</v>
      </c>
      <c r="O21" s="66" t="str">
        <f>IFERROR(INDEX('Compliance Estimation'!I277:V290,14,MATCH("Data Masking Pack",'Compliance Estimation'!I277:V277,0)),"0")</f>
        <v>-€ 5 140 865</v>
      </c>
    </row>
    <row r="22" spans="1:15" ht="20" customHeight="1" x14ac:dyDescent="0.25">
      <c r="A22" s="128" t="s">
        <v>115</v>
      </c>
      <c r="B22" s="139"/>
      <c r="C22" s="9" t="s">
        <v>115</v>
      </c>
      <c r="D22" s="62">
        <f>IFERROR(INDEX('Compliance Estimation'!I277:V290,2,MATCH("Change Mgt. Pack",'Compliance Estimation'!I277:V277,0)),"No CPU Data")</f>
        <v>408</v>
      </c>
      <c r="E22" s="63">
        <f>IFERROR(INDEX('Compliance Estimation'!I277:V290,3,MATCH("Change Mgt. Pack",'Compliance Estimation'!I277:V277,0)),"No CPU Data")</f>
        <v>0</v>
      </c>
      <c r="G22" s="62">
        <f>IFERROR(INDEX('Compliance Estimation'!I277:V290,4,MATCH("Change Mgt. Pack",'Compliance Estimation'!I277:V277,0)),"0")</f>
        <v>0</v>
      </c>
      <c r="H22" s="63">
        <f>IFERROR(INDEX('Compliance Estimation'!I277:V290,5,MATCH("Change Mgt. Pack",'Compliance Estimation'!I277:V277,0)),"0")</f>
        <v>0</v>
      </c>
      <c r="J22" s="62">
        <f>IFERROR(INDEX('Compliance Estimation'!I277:V290,6,MATCH("Change Mgt. Pack",'Compliance Estimation'!I277:V277,0)),"0")</f>
        <v>-408</v>
      </c>
      <c r="K22" s="63">
        <f>IFERROR(INDEX('Compliance Estimation'!I277:V290,7,MATCH("Change Mgt. Pack",'Compliance Estimation'!I277:V277,0)),"0")</f>
        <v>0</v>
      </c>
      <c r="M22" s="64" t="str">
        <f>IFERROR(INDEX('Compliance Estimation'!I277:V290,12,MATCH("Change Mgt. Pack",'Compliance Estimation'!I277:V277,0)),"0")</f>
        <v>-€ 2 748 288</v>
      </c>
      <c r="N22" s="65" t="str">
        <f>IFERROR(INDEX('Compliance Estimation'!I277:V290,13,MATCH("Change Mgt. Pack",'Compliance Estimation'!I277:V277,0)),"0")</f>
        <v>-€ 604 623</v>
      </c>
      <c r="O22" s="66" t="str">
        <f>IFERROR(INDEX('Compliance Estimation'!I277:V290,14,MATCH("Change Mgt. Pack",'Compliance Estimation'!I277:V277,0)),"0")</f>
        <v>-€ 3 352 911</v>
      </c>
    </row>
    <row r="23" spans="1:15" ht="20" customHeight="1" x14ac:dyDescent="0.25">
      <c r="A23" s="128" t="s">
        <v>116</v>
      </c>
      <c r="B23" s="139"/>
      <c r="C23" s="9" t="s">
        <v>116</v>
      </c>
      <c r="D23" s="62">
        <f>IFERROR(INDEX('Compliance Estimation'!I277:V290,2,MATCH("Configuration Mgt. Pack",'Compliance Estimation'!I277:V277,0)),"No CPU Data")</f>
        <v>416</v>
      </c>
      <c r="E23" s="63">
        <f>IFERROR(INDEX('Compliance Estimation'!I277:V290,3,MATCH("Configuration Mgt. Pack",'Compliance Estimation'!I277:V277,0)),"No CPU Data")</f>
        <v>0</v>
      </c>
      <c r="G23" s="62">
        <f>IFERROR(INDEX('Compliance Estimation'!I277:V290,4,MATCH("Configuration Mgt. Pack",'Compliance Estimation'!I277:V277,0)),"0")</f>
        <v>0</v>
      </c>
      <c r="H23" s="63">
        <f>IFERROR(INDEX('Compliance Estimation'!I277:V290,5,MATCH("Configuration Mgt. Pack",'Compliance Estimation'!I277:V277,0)),"0")</f>
        <v>0</v>
      </c>
      <c r="J23" s="62">
        <f>IFERROR(INDEX('Compliance Estimation'!I277:V290,6,MATCH("Configuration Mgt. Pack",'Compliance Estimation'!I277:V277,0)),"0")</f>
        <v>-416</v>
      </c>
      <c r="K23" s="63">
        <f>IFERROR(INDEX('Compliance Estimation'!I277:V290,7,MATCH("Configuration Mgt. Pack",'Compliance Estimation'!I277:V277,0)),"0")</f>
        <v>0</v>
      </c>
      <c r="M23" s="64" t="str">
        <f>IFERROR(INDEX('Compliance Estimation'!I277:V290,12,MATCH("Configuration Mgt. Pack",'Compliance Estimation'!I277:V277,0)),"0")</f>
        <v>-€ 4 296 448</v>
      </c>
      <c r="N23" s="65" t="str">
        <f>IFERROR(INDEX('Compliance Estimation'!I277:V290,13,MATCH("Configuration Mgt. Pack",'Compliance Estimation'!I277:V277,0)),"0")</f>
        <v>-€ 945 219</v>
      </c>
      <c r="O23" s="66" t="str">
        <f>IFERROR(INDEX('Compliance Estimation'!I277:V290,14,MATCH("Configuration Mgt. Pack",'Compliance Estimation'!I277:V277,0)),"0")</f>
        <v>-€ 5 241 667</v>
      </c>
    </row>
    <row r="24" spans="1:15" ht="20" customHeight="1" x14ac:dyDescent="0.25">
      <c r="A24" s="128" t="s">
        <v>117</v>
      </c>
      <c r="B24" s="139"/>
      <c r="C24" s="9" t="s">
        <v>117</v>
      </c>
      <c r="D24" s="62">
        <f>IFERROR(INDEX('Compliance Estimation'!I277:V290,2,MATCH("Provisioning Pack",'Compliance Estimation'!I277:V277,0)),"No CPU Data")</f>
        <v>408</v>
      </c>
      <c r="E24" s="63">
        <f>IFERROR(INDEX('Compliance Estimation'!I277:V290,3,MATCH("Provisioning Pack",'Compliance Estimation'!I277:V277,0)),"No CPU Data")</f>
        <v>0</v>
      </c>
      <c r="G24" s="62">
        <f>IFERROR(INDEX('Compliance Estimation'!I277:V290,4,MATCH("Provisioning Pack",'Compliance Estimation'!I277:V277,0)),"0")</f>
        <v>0</v>
      </c>
      <c r="H24" s="63">
        <f>IFERROR(INDEX('Compliance Estimation'!I277:V290,5,MATCH("Provisioning Pack",'Compliance Estimation'!I277:V277,0)),"0")</f>
        <v>0</v>
      </c>
      <c r="J24" s="62">
        <f>IFERROR(INDEX('Compliance Estimation'!I277:V290,6,MATCH("Provisioning Pack",'Compliance Estimation'!I277:V277,0)),"0")</f>
        <v>-408</v>
      </c>
      <c r="K24" s="63">
        <f>IFERROR(INDEX('Compliance Estimation'!I277:V290,7,MATCH("Provisioning Pack",'Compliance Estimation'!I277:V277,0)),"0")</f>
        <v>0</v>
      </c>
      <c r="M24" s="64" t="str">
        <f>IFERROR(INDEX('Compliance Estimation'!I277:V290,12,MATCH("Provisioning Pack",'Compliance Estimation'!I277:V277,0)),"0")</f>
        <v>-€ 4 397 016</v>
      </c>
      <c r="N24" s="65" t="str">
        <f>IFERROR(INDEX('Compliance Estimation'!I277:V290,13,MATCH("Provisioning Pack",'Compliance Estimation'!I277:V277,0)),"0")</f>
        <v>-€ 967 344</v>
      </c>
      <c r="O24" s="66" t="str">
        <f>IFERROR(INDEX('Compliance Estimation'!I277:V290,14,MATCH("Provisioning Pack",'Compliance Estimation'!I277:V277,0)),"0")</f>
        <v>-€ 5 364 360</v>
      </c>
    </row>
    <row r="25" spans="1:15" ht="20" customHeight="1" x14ac:dyDescent="0.25">
      <c r="A25" s="128" t="s">
        <v>118</v>
      </c>
      <c r="B25" s="139"/>
      <c r="C25" s="9" t="s">
        <v>118</v>
      </c>
      <c r="D25" s="70">
        <f>IFERROR(INDEX('Compliance Estimation'!I277:V290,2,MATCH("Lifecycle Mgt. Pack",'Compliance Estimation'!I277:V277,0)),"No CPU Data")</f>
        <v>461</v>
      </c>
      <c r="E25" s="71">
        <f>IFERROR(INDEX('Compliance Estimation'!I277:V290,3,MATCH("Lifecycle Mgt. Pack",'Compliance Estimation'!I277:V277,0)),"No CPU Data")</f>
        <v>0</v>
      </c>
      <c r="G25" s="70">
        <f>IFERROR(INDEX('Compliance Estimation'!I277:V290,4,MATCH("Lifecycle Mgt. Pack",'Compliance Estimation'!I277:V277,0)),"0")</f>
        <v>0</v>
      </c>
      <c r="H25" s="71">
        <f>IFERROR(INDEX('Compliance Estimation'!I277:V290,5,MATCH("Lifecycle Mgt. Pack",'Compliance Estimation'!I277:V277,0)),"0")</f>
        <v>0</v>
      </c>
      <c r="J25" s="70">
        <f>IFERROR(INDEX('Compliance Estimation'!I277:V290,6,MATCH("Lifecycle Mgt. Pack",'Compliance Estimation'!I277:V277,0)),"0")</f>
        <v>-461</v>
      </c>
      <c r="K25" s="71">
        <f>IFERROR(INDEX('Compliance Estimation'!I277:V290,7,MATCH("Lifecycle Mgt. Pack",'Compliance Estimation'!I277:V277,0)),"0")</f>
        <v>0</v>
      </c>
      <c r="M25" s="72" t="str">
        <f>IFERROR(INDEX('Compliance Estimation'!I277:V290,12,MATCH("Lifecycle Mgt. Pack",'Compliance Estimation'!I277:V277,0)),"0")</f>
        <v>-€ 4 968 197</v>
      </c>
      <c r="N25" s="73" t="str">
        <f>IFERROR(INDEX('Compliance Estimation'!I277:V290,13,MATCH("Lifecycle Mgt. Pack",'Compliance Estimation'!I277:V277,0)),"0")</f>
        <v>-€ 1 093 003</v>
      </c>
      <c r="O25" s="74" t="str">
        <f>IFERROR(INDEX('Compliance Estimation'!I277:V290,14,MATCH("Lifecycle Mgt. Pack",'Compliance Estimation'!I277:V277,0)),"0")</f>
        <v>-€ 6 061 200</v>
      </c>
    </row>
    <row r="26" spans="1:15" x14ac:dyDescent="0.25">
      <c r="D26" s="65"/>
      <c r="E26" s="65"/>
      <c r="G26" s="65"/>
      <c r="H26" s="65"/>
      <c r="J26" s="65"/>
      <c r="K26" s="65"/>
      <c r="M26" s="65"/>
      <c r="N26" s="65"/>
      <c r="O26" s="65"/>
    </row>
    <row r="27" spans="1:15" x14ac:dyDescent="0.25">
      <c r="D27" s="65"/>
      <c r="E27" s="65"/>
      <c r="G27" s="65"/>
      <c r="H27" s="65"/>
      <c r="J27" s="65"/>
      <c r="K27" s="65" t="s">
        <v>119</v>
      </c>
      <c r="M27" s="65" t="str">
        <f>TEXT(SUM(VALUE(SUBSTITUTE(SUBSTITUTE(M8,'Financial Summary'!L4,"")," ","")),VALUE(SUBSTITUTE(SUBSTITUTE(M9,'Financial Summary'!L4,"")," ","")),VALUE(SUBSTITUTE(SUBSTITUTE(M12,'Financial Summary'!L4,"")," ","")),VALUE(SUBSTITUTE(SUBSTITUTE(M13,'Financial Summary'!L4,"")," ","")),VALUE(SUBSTITUTE(SUBSTITUTE(M14,'Financial Summary'!L4,"")," ","")),VALUE(SUBSTITUTE(SUBSTITUTE(M15,'Financial Summary'!L4,"")," ","")),VALUE(SUBSTITUTE(SUBSTITUTE(M16,'Financial Summary'!L4,"")," ","")),VALUE(SUBSTITUTE(SUBSTITUTE(M19,'Financial Summary'!L4,"")," ","")),VALUE(SUBSTITUTE(SUBSTITUTE(M20,'Financial Summary'!L4,"")," ","")),VALUE(SUBSTITUTE(SUBSTITUTE(M21,'Financial Summary'!L4,"")," ","")),VALUE(SUBSTITUTE(SUBSTITUTE(M22,'Financial Summary'!L4,"")," ","")),VALUE(SUBSTITUTE(SUBSTITUTE(M23,'Financial Summary'!L4,"")," ","")),VALUE(SUBSTITUTE(SUBSTITUTE(M24,'Financial Summary'!L4,"")," ","")),VALUE(SUBSTITUTE(SUBSTITUTE(M25,'Financial Summary'!L4,"")," ",""))),CONCATENATE('Financial Summary'!L4,"  ### ### ###"))</f>
        <v>-€ 87 917 143</v>
      </c>
      <c r="N27" s="65" t="str">
        <f>TEXT(SUM(VALUE(SUBSTITUTE(SUBSTITUTE(N8,'Financial Summary'!L4,"")," ","")),VALUE(SUBSTITUTE(SUBSTITUTE(N9,'Financial Summary'!L4,"")," ","")),VALUE(SUBSTITUTE(SUBSTITUTE(N12,'Financial Summary'!L4,"")," ","")),VALUE(SUBSTITUTE(SUBSTITUTE(N13,'Financial Summary'!L4,"")," ","")),VALUE(SUBSTITUTE(SUBSTITUTE(N14,'Financial Summary'!L4,"")," ","")),VALUE(SUBSTITUTE(SUBSTITUTE(N15,'Financial Summary'!L4,"")," ","")),VALUE(SUBSTITUTE(SUBSTITUTE(N16,'Financial Summary'!L4,"")," ","")),VALUE(SUBSTITUTE(SUBSTITUTE(N19,'Financial Summary'!L4,"")," ","")),VALUE(SUBSTITUTE(SUBSTITUTE(N20,'Financial Summary'!L4,"")," ","")),VALUE(SUBSTITUTE(SUBSTITUTE(N21,'Financial Summary'!L4,"")," ","")),VALUE(SUBSTITUTE(SUBSTITUTE(N22,'Financial Summary'!L4,"")," ","")),VALUE(SUBSTITUTE(SUBSTITUTE(N23,'Financial Summary'!L4,"")," ","")),VALUE(SUBSTITUTE(SUBSTITUTE(N24,'Financial Summary'!L4,"")," ","")),VALUE(SUBSTITUTE(SUBSTITUTE(N25,'Financial Summary'!L4,"")," ",""))),CONCATENATE('Financial Summary'!L4,"  ### ### ###"))</f>
        <v>-€ 19 341 771</v>
      </c>
      <c r="O27" s="65" t="str">
        <f>TEXT(SUM(VALUE(SUBSTITUTE(SUBSTITUTE(O8,'Financial Summary'!L4,"")," ","")),VALUE(SUBSTITUTE(SUBSTITUTE(O9,'Financial Summary'!L4,"")," ","")),VALUE(SUBSTITUTE(SUBSTITUTE(O12,'Financial Summary'!L4,"")," ","")),VALUE(SUBSTITUTE(SUBSTITUTE(O13,'Financial Summary'!L4,"")," ","")),VALUE(SUBSTITUTE(SUBSTITUTE(O14,'Financial Summary'!L4,"")," ","")),VALUE(SUBSTITUTE(SUBSTITUTE(O15,'Financial Summary'!L4,"")," ","")),VALUE(SUBSTITUTE(SUBSTITUTE(O16,'Financial Summary'!L4,"")," ","")),VALUE(SUBSTITUTE(SUBSTITUTE(O19,'Financial Summary'!L4,"")," ","")),VALUE(SUBSTITUTE(SUBSTITUTE(O20,'Financial Summary'!L4,"")," ","")),VALUE(SUBSTITUTE(SUBSTITUTE(O21,'Financial Summary'!L4,"")," ","")),VALUE(SUBSTITUTE(SUBSTITUTE(O22,'Financial Summary'!L4,"")," ","")),VALUE(SUBSTITUTE(SUBSTITUTE(O23,'Financial Summary'!L4,"")," ","")),VALUE(SUBSTITUTE(SUBSTITUTE(O24,'Financial Summary'!L4,"")," ","")),VALUE(SUBSTITUTE(SUBSTITUTE(O25,'Financial Summary'!L4,"")," ",""))),CONCATENATE('Financial Summary'!L4,"  ### ### ###"))</f>
        <v>-€ 107 258 914</v>
      </c>
    </row>
    <row r="28" spans="1:15" x14ac:dyDescent="0.25">
      <c r="D28" s="138" t="s">
        <v>120</v>
      </c>
      <c r="E28" s="138"/>
      <c r="G28" s="75">
        <v>0</v>
      </c>
      <c r="K28" s="47" t="s">
        <v>121</v>
      </c>
      <c r="M28" s="47" t="str">
        <f>TEXT(ABS(SUM(VALUE(SUBSTITUTE(SUBSTITUTE(M8,'Financial Summary'!L4,"")," ","")),VALUE(SUBSTITUTE(SUBSTITUTE(M9,'Financial Summary'!L4,"")," ","")),VALUE(SUBSTITUTE(SUBSTITUTE(M12,'Financial Summary'!L4,"")," ","")),VALUE(SUBSTITUTE(SUBSTITUTE(M13,'Financial Summary'!L4,"")," ","")),VALUE(SUBSTITUTE(SUBSTITUTE(M14,'Financial Summary'!L4,"")," ","")),VALUE(SUBSTITUTE(SUBSTITUTE(M15,'Financial Summary'!L4,"")," ","")),VALUE(SUBSTITUTE(SUBSTITUTE(M16,'Financial Summary'!L4,"")," ","")),VALUE(SUBSTITUTE(SUBSTITUTE(M19,'Financial Summary'!L4,"")," ","")),VALUE(SUBSTITUTE(SUBSTITUTE(M20,'Financial Summary'!L4,"")," ","")),VALUE(SUBSTITUTE(SUBSTITUTE(M21,'Financial Summary'!L4,"")," ","")),VALUE(SUBSTITUTE(SUBSTITUTE(M22,'Financial Summary'!L4,"")," ","")),VALUE(SUBSTITUTE(SUBSTITUTE(M23,'Financial Summary'!L4,"")," ","")),VALUE(SUBSTITUTE(SUBSTITUTE(M24,'Financial Summary'!L4,"")," ","")),VALUE(SUBSTITUTE(SUBSTITUTE(M25,'Financial Summary'!L4,"")," ","")))) * G28,CONCATENATE('Financial Summary'!L4,"  ### ### ###0"))</f>
        <v>€ 0</v>
      </c>
      <c r="N28" s="47" t="str">
        <f>TEXT(ABS(SUM(VALUE(SUBSTITUTE(SUBSTITUTE(N8,'Financial Summary'!L4,"")," ","")),VALUE(SUBSTITUTE(SUBSTITUTE(N9,'Financial Summary'!L4,"")," ","")),VALUE(SUBSTITUTE(SUBSTITUTE(N12,'Financial Summary'!L4,"")," ","")),VALUE(SUBSTITUTE(SUBSTITUTE(N13,'Financial Summary'!L4,"")," ","")),VALUE(SUBSTITUTE(SUBSTITUTE(N14,'Financial Summary'!L4,"")," ","")),VALUE(SUBSTITUTE(SUBSTITUTE(N15,'Financial Summary'!L4,"")," ","")),VALUE(SUBSTITUTE(SUBSTITUTE(N16,'Financial Summary'!L4,"")," ","")),VALUE(SUBSTITUTE(SUBSTITUTE(N19,'Financial Summary'!L4,"")," ","")),VALUE(SUBSTITUTE(SUBSTITUTE(N20,'Financial Summary'!L4,"")," ","")),VALUE(SUBSTITUTE(SUBSTITUTE(N21,'Financial Summary'!L4,"")," ","")),VALUE(SUBSTITUTE(SUBSTITUTE(N22,'Financial Summary'!L4,"")," ","")),VALUE(SUBSTITUTE(SUBSTITUTE(N23,'Financial Summary'!L4,"")," ","")),VALUE(SUBSTITUTE(SUBSTITUTE(N24,'Financial Summary'!L4,"")," ","")),VALUE(SUBSTITUTE(SUBSTITUTE(N25,'Financial Summary'!L4,"")," ","")))) * G28,CONCATENATE('Financial Summary'!L4,"  ### ### ###0"))</f>
        <v>€ 0</v>
      </c>
      <c r="O28" s="47" t="str">
        <f>TEXT(ABS(SUM(VALUE(SUBSTITUTE(SUBSTITUTE(O8,'Financial Summary'!L4,"")," ","")),VALUE(SUBSTITUTE(SUBSTITUTE(O9,'Financial Summary'!L4,"")," ","")),VALUE(SUBSTITUTE(SUBSTITUTE(O12,'Financial Summary'!L4,"")," ","")),VALUE(SUBSTITUTE(SUBSTITUTE(O13,'Financial Summary'!L4,"")," ","")),VALUE(SUBSTITUTE(SUBSTITUTE(O14,'Financial Summary'!L4,"")," ","")),VALUE(SUBSTITUTE(SUBSTITUTE(O15,'Financial Summary'!L4,"")," ","")),VALUE(SUBSTITUTE(SUBSTITUTE(O16,'Financial Summary'!L4,"")," ","")),VALUE(SUBSTITUTE(SUBSTITUTE(O19,'Financial Summary'!L4,"")," ","")),VALUE(SUBSTITUTE(SUBSTITUTE(O20,'Financial Summary'!L4,"")," ","")),VALUE(SUBSTITUTE(SUBSTITUTE(O21,'Financial Summary'!L4,"")," ","")),VALUE(SUBSTITUTE(SUBSTITUTE(O22,'Financial Summary'!L4,"")," ","")),VALUE(SUBSTITUTE(SUBSTITUTE(O23,'Financial Summary'!L4,"")," ","")),VALUE(SUBSTITUTE(SUBSTITUTE(O24,'Financial Summary'!L4,"")," ","")),VALUE(SUBSTITUTE(SUBSTITUTE(O25,'Financial Summary'!L4,"")," ","")))) * G28 + 0,CONCATENATE('Financial Summary'!L4,"  ### ### ###0"))</f>
        <v>€ 0</v>
      </c>
    </row>
    <row r="29" spans="1:15" ht="5" customHeight="1" x14ac:dyDescent="0.25">
      <c r="J29" s="76"/>
      <c r="K29" s="76"/>
      <c r="L29" s="76"/>
      <c r="M29" s="76"/>
      <c r="N29" s="76"/>
      <c r="O29" s="76"/>
    </row>
    <row r="30" spans="1:15" x14ac:dyDescent="0.25">
      <c r="J30" s="77"/>
      <c r="K30" s="77" t="s">
        <v>122</v>
      </c>
      <c r="L30" s="77"/>
      <c r="M30" s="77" t="str">
        <f>TEXT(SUM(VALUE(SUBSTITUTE(SUBSTITUTE(M8,'Financial Summary'!L4,"")," ","")),VALUE(SUBSTITUTE(SUBSTITUTE(M9,'Financial Summary'!L4,"")," ","")),VALUE(SUBSTITUTE(SUBSTITUTE(M12,'Financial Summary'!L4,"")," ","")),VALUE(SUBSTITUTE(SUBSTITUTE(M13,'Financial Summary'!L4,"")," ","")),VALUE(SUBSTITUTE(SUBSTITUTE(M14,'Financial Summary'!L4,"")," ","")),VALUE(SUBSTITUTE(SUBSTITUTE(M15,'Financial Summary'!L4,"")," ","")),VALUE(SUBSTITUTE(SUBSTITUTE(M16,'Financial Summary'!L4,"")," ","")),VALUE(SUBSTITUTE(SUBSTITUTE(M19,'Financial Summary'!L4,"")," ","")),VALUE(SUBSTITUTE(SUBSTITUTE(M20,'Financial Summary'!L4,"")," ","")),VALUE(SUBSTITUTE(SUBSTITUTE(M21,'Financial Summary'!L4,"")," ","")),VALUE(SUBSTITUTE(SUBSTITUTE(M22,'Financial Summary'!L4,"")," ","")),VALUE(SUBSTITUTE(SUBSTITUTE(M23,'Financial Summary'!L4,"")," ","")),VALUE(SUBSTITUTE(SUBSTITUTE(M24,'Financial Summary'!L4,"")," ","")),VALUE(SUBSTITUTE(SUBSTITUTE(M25,'Financial Summary'!L4,"")," ",""))) * ( 1 - G28),CONCATENATE('Financial Summary'!L4,"  ### ### ###"))</f>
        <v>-€ 87 917 143</v>
      </c>
      <c r="N30" s="77" t="str">
        <f>TEXT(SUM(VALUE(SUBSTITUTE(SUBSTITUTE(N8,'Financial Summary'!L4,"")," ","")),VALUE(SUBSTITUTE(SUBSTITUTE(N9,'Financial Summary'!L4,"")," ","")),VALUE(SUBSTITUTE(SUBSTITUTE(N12,'Financial Summary'!L4,"")," ","")),VALUE(SUBSTITUTE(SUBSTITUTE(N13,'Financial Summary'!L4,"")," ","")),VALUE(SUBSTITUTE(SUBSTITUTE(N14,'Financial Summary'!L4,"")," ","")),VALUE(SUBSTITUTE(SUBSTITUTE(N15,'Financial Summary'!L4,"")," ","")),VALUE(SUBSTITUTE(SUBSTITUTE(N16,'Financial Summary'!L4,"")," ","")),VALUE(SUBSTITUTE(SUBSTITUTE(N19,'Financial Summary'!L4,"")," ","")),VALUE(SUBSTITUTE(SUBSTITUTE(N20,'Financial Summary'!L4,"")," ","")),VALUE(SUBSTITUTE(SUBSTITUTE(N21,'Financial Summary'!L4,"")," ","")),VALUE(SUBSTITUTE(SUBSTITUTE(N22,'Financial Summary'!L4,"")," ","")),VALUE(SUBSTITUTE(SUBSTITUTE(N23,'Financial Summary'!L4,"")," ","")),VALUE(SUBSTITUTE(SUBSTITUTE(N24,'Financial Summary'!L4,"")," ","")),VALUE(SUBSTITUTE(SUBSTITUTE(N25,'Financial Summary'!L4,"")," ",""))) * ( 1 - G28),CONCATENATE('Financial Summary'!L4,"  ### ### ###"))</f>
        <v>-€ 19 341 771</v>
      </c>
      <c r="O30" s="77" t="str">
        <f>TEXT(SUM(VALUE(SUBSTITUTE(SUBSTITUTE(O8,'Financial Summary'!L4,"")," ","")),VALUE(SUBSTITUTE(SUBSTITUTE(O9,'Financial Summary'!L4,"")," ","")),VALUE(SUBSTITUTE(SUBSTITUTE(O12,'Financial Summary'!L4,"")," ","")),VALUE(SUBSTITUTE(SUBSTITUTE(O13,'Financial Summary'!L4,"")," ","")),VALUE(SUBSTITUTE(SUBSTITUTE(O14,'Financial Summary'!L4,"")," ","")),VALUE(SUBSTITUTE(SUBSTITUTE(O15,'Financial Summary'!L4,"")," ","")),VALUE(SUBSTITUTE(SUBSTITUTE(O16,'Financial Summary'!L4,"")," ","")),VALUE(SUBSTITUTE(SUBSTITUTE(O19,'Financial Summary'!L4,"")," ","")),VALUE(SUBSTITUTE(SUBSTITUTE(O20,'Financial Summary'!L4,"")," ","")),VALUE(SUBSTITUTE(SUBSTITUTE(O21,'Financial Summary'!L4,"")," ","")),VALUE(SUBSTITUTE(SUBSTITUTE(O22,'Financial Summary'!L4,"")," ","")),VALUE(SUBSTITUTE(SUBSTITUTE(O23,'Financial Summary'!L4,"")," ","")),VALUE(SUBSTITUTE(SUBSTITUTE(O24,'Financial Summary'!L4,"")," ","")),VALUE(SUBSTITUTE(SUBSTITUTE(O25,'Financial Summary'!L4,"")," ",""))) * ( 1 - G28),CONCATENATE('Financial Summary'!L4,"  ### ### ###"))</f>
        <v>-€ 107 258 914</v>
      </c>
    </row>
  </sheetData>
  <sheetProtection formatCells="0" formatColumns="0" formatRows="0" insertColumns="0" insertRows="0" insertHyperlinks="0" deleteColumns="0" deleteRows="0" sort="0" autoFilter="0" pivotTables="0"/>
  <mergeCells count="26">
    <mergeCell ref="A13:B13"/>
    <mergeCell ref="A14:B14"/>
    <mergeCell ref="A15:B15"/>
    <mergeCell ref="A16:B16"/>
    <mergeCell ref="K1:N1"/>
    <mergeCell ref="A7:B7"/>
    <mergeCell ref="A8:B8"/>
    <mergeCell ref="A9:B9"/>
    <mergeCell ref="A11:B11"/>
    <mergeCell ref="M6:O6"/>
    <mergeCell ref="D28:E28"/>
    <mergeCell ref="A23:B23"/>
    <mergeCell ref="A24:B24"/>
    <mergeCell ref="A25:B25"/>
    <mergeCell ref="A1:B1"/>
    <mergeCell ref="D1:J1"/>
    <mergeCell ref="A2:A4"/>
    <mergeCell ref="D6:E6"/>
    <mergeCell ref="G6:H6"/>
    <mergeCell ref="J6:K6"/>
    <mergeCell ref="A18:B18"/>
    <mergeCell ref="A19:B19"/>
    <mergeCell ref="A20:B20"/>
    <mergeCell ref="A21:B21"/>
    <mergeCell ref="A22:B22"/>
    <mergeCell ref="A12:B12"/>
  </mergeCells>
  <conditionalFormatting sqref="M8:M30">
    <cfRule type="containsText" dxfId="48" priority="1" operator="containsText" text="-">
      <formula>NOT(ISERROR(SEARCH("-",M8:M30)))</formula>
    </cfRule>
  </conditionalFormatting>
  <conditionalFormatting sqref="N8:N30">
    <cfRule type="containsText" dxfId="47" priority="2" operator="containsText" text="-">
      <formula>NOT(ISERROR(SEARCH("-",N8:N30)))</formula>
    </cfRule>
  </conditionalFormatting>
  <conditionalFormatting sqref="O8:O30">
    <cfRule type="containsText" dxfId="46" priority="3" operator="containsText" text="-">
      <formula>NOT(ISERROR(SEARCH("-",O8:O30)))</formula>
    </cfRule>
  </conditionalFormatting>
  <dataValidations count="13">
    <dataValidation type="list" showInputMessage="1" errorTitle="Input error" error="Value is not in list" prompt="Choose Currency" sqref="O1" xr:uid="{00000000-0002-0000-0200-000000000000}">
      <formula1>"USD,EUR,GBP,JPY"</formula1>
    </dataValidation>
    <dataValidation showDropDown="1" showInputMessage="1" promptTitle="What is Active Data Guard?" prompt="Oracle Active Data Guard delivers real-time data protection and availability while eliminating compromise inherent to other solutions for the Oracle Database. It enables zero data loss disaster recovery (DR) across any distance without impacting database " sqref="B12" xr:uid="{00000000-0002-0000-0200-000001000000}"/>
    <dataValidation showDropDown="1" showInputMessage="1" promptTitle="What is Advanced Compression?" prompt="Oracle Advanced Compression provides a comprehensive set of compression capabilities to help improve performance and reduce storage costs. It allows organizations to reduce their overall database storage footprint." sqref="B13" xr:uid="{00000000-0002-0000-0200-000002000000}"/>
    <dataValidation showDropDown="1" showInputMessage="1" promptTitle="What is Advanced Security?" prompt="Oracle Advanced Security provides protection for all your sensitive data._x000d__x000a_ Transparent Data Encryption and Data Redaction help prevent unauthorized access to sensitive information at the application _x000d__x000a_ layer, in the operating system, on backup media, and" sqref="B14" xr:uid="{00000000-0002-0000-0200-000003000000}"/>
    <dataValidation showDropDown="1" showInputMessage="1" promptTitle="What is Partitioning?" prompt="Partitioning is powerful functionality that allows tables, indexes, and index-organized tables to be subdivided into smaller pieces, enabling these database objects to be managed and accessed at a finer level of granularity." sqref="B15" xr:uid="{00000000-0002-0000-0200-000004000000}"/>
    <dataValidation showDropDown="1" showInputMessage="1" promptTitle="What is Real Application Clusters?" prompt="Oracle Real Application Clusters (RAC) — an option for the Oracle Database which provides software for clustering _x000d__x000a_ and high availability in Oracle database environments. _x000d__x000a_ Oracle Corporation includes RAC with the Enterprise Edition, provided the node" sqref="B16" xr:uid="{00000000-0002-0000-0200-000005000000}"/>
    <dataValidation showDropDown="1" showInputMessage="1" promptTitle="What is Diagnostics Pack?" prompt="Oracle Diagnostics Pack offers a set of automatic performance diagnostics and monitoring functionality built into core database engine and Oracle Enterprise Manager. When using Tuning Pack, Diagnostic Pack has to be licensed as well." sqref="B19" xr:uid="{00000000-0002-0000-0200-000006000000}"/>
    <dataValidation showDropDown="1" showInputMessage="1" promptTitle="What is Tuning Pack?" prompt="Oracle Tuning Pack offers an effective and easy-to-use solution that automates the entire application tuning process." sqref="B20" xr:uid="{00000000-0002-0000-0200-000007000000}"/>
    <dataValidation showDropDown="1" showInputMessage="1" promptTitle="What is Data Masking Pack?" prompt="Oracle Data Masking and Subsetting helps database customers improve security, accelerate compliance, and reduce IT costs by sanitizing copies of production data for testing, development, and other activities and by easily discarding unnecessary data." sqref="B21" xr:uid="{00000000-0002-0000-0200-000008000000}"/>
    <dataValidation showDropDown="1" showInputMessage="1" promptTitle="What is Change Management Pack?" prompt="Oracle Change Management Pack for Databases is a comprehensive solution for database administrators (DBAs) and application developers to automate the process of promoting planned schema changes from development to production." sqref="B22" xr:uid="{00000000-0002-0000-0200-000009000000}"/>
    <dataValidation showDropDown="1" showInputMessage="1" promptTitle="What is Configuration Management Pack?" prompt="Oracle Configuration Management Pack for Oracle Database supports the Oracle Database and underlying Host and OS enabling extreme control of IT configurations through broad and deep coverage of configuration items coupled with industry leading, powerful a" sqref="B23" xr:uid="{00000000-0002-0000-0200-00000A000000}"/>
    <dataValidation showDropDown="1" showInputMessage="1" promptTitle="What is Provisioning Pack?" prompt="The Oracle Provisioning and Patch Automation Pack for Oracle Database automates the deployment of software, applications, and patches. It provides the ability to provision the entire software stack including the operating system, database along with compr" sqref="B24" xr:uid="{00000000-0002-0000-0200-00000B000000}"/>
    <dataValidation showDropDown="1" showInputMessage="1" promptTitle="What is Lifecycle Management Pack?" prompt="The Database Lifecycle Management Pack is a comprehensive solution that helps database, system and application administrators automate the processes required to manage the Oracle Database Lifecycle." sqref="B25" xr:uid="{00000000-0002-0000-0200-00000C000000}"/>
  </dataValidations>
  <hyperlinks>
    <hyperlink ref="O2" r:id="rId1" xr:uid="{00000000-0004-0000-0200-000000000000}"/>
    <hyperlink ref="B2" location="'Table of Contents'!A1" display="TABLE OF CONTENTS" xr:uid="{00000000-0004-0000-0200-000001000000}"/>
    <hyperlink ref="B3" location="'Deployment Per Database'!A1" display="DEPLOYMENT PER DATABASE" xr:uid="{00000000-0004-0000-0200-000002000000}"/>
    <hyperlink ref="B4" location="'Compliance Estimation'!A1" display="COMPLIANCE ESTIMATION" xr:uid="{00000000-0004-0000-0200-000003000000}"/>
  </hyperlinks>
  <pageMargins left="0.7" right="0.7" top="0.75" bottom="0.75" header="0.3" footer="0.3"/>
  <pageSetup orientation="portrait"/>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ABF8E"/>
  </sheetPr>
  <dimension ref="A1:G377"/>
  <sheetViews>
    <sheetView showGridLines="0" workbookViewId="0">
      <pane ySplit="5" topLeftCell="A359" activePane="bottomLeft" state="frozen"/>
      <selection pane="bottomLeft" activeCell="B2" sqref="B2"/>
    </sheetView>
  </sheetViews>
  <sheetFormatPr baseColWidth="10" defaultColWidth="8.83203125" defaultRowHeight="16" x14ac:dyDescent="0.2"/>
  <cols>
    <col min="1" max="1" width="7" customWidth="1"/>
    <col min="2" max="2" width="40" customWidth="1"/>
    <col min="3" max="7" width="30" customWidth="1"/>
  </cols>
  <sheetData>
    <row r="1" spans="1:7" ht="60" customHeight="1" x14ac:dyDescent="0.2">
      <c r="A1" s="184" t="s">
        <v>3123</v>
      </c>
      <c r="B1" s="128"/>
      <c r="C1" s="128"/>
      <c r="D1" s="141" t="s">
        <v>3124</v>
      </c>
      <c r="E1" s="143"/>
      <c r="F1" s="143"/>
      <c r="G1" s="143"/>
    </row>
    <row r="2" spans="1:7" x14ac:dyDescent="0.2">
      <c r="A2" s="144"/>
      <c r="B2" s="16" t="s">
        <v>81</v>
      </c>
    </row>
    <row r="3" spans="1:7" x14ac:dyDescent="0.2">
      <c r="A3" s="144"/>
      <c r="B3" s="16" t="s">
        <v>83</v>
      </c>
    </row>
    <row r="4" spans="1:7" x14ac:dyDescent="0.2">
      <c r="A4" s="144"/>
      <c r="B4" s="16" t="s">
        <v>87</v>
      </c>
    </row>
    <row r="5" spans="1:7" ht="20" customHeight="1" x14ac:dyDescent="0.2">
      <c r="A5" s="107"/>
      <c r="B5" s="107" t="s">
        <v>3125</v>
      </c>
      <c r="C5" s="107" t="s">
        <v>1675</v>
      </c>
      <c r="D5" s="107" t="s">
        <v>3122</v>
      </c>
      <c r="E5" s="107" t="s">
        <v>3126</v>
      </c>
      <c r="F5" s="107" t="s">
        <v>695</v>
      </c>
      <c r="G5" s="107" t="s">
        <v>3127</v>
      </c>
    </row>
    <row r="6" spans="1:7" x14ac:dyDescent="0.2">
      <c r="B6" t="s">
        <v>3140</v>
      </c>
      <c r="C6" t="s">
        <v>1433</v>
      </c>
      <c r="D6" t="s">
        <v>1424</v>
      </c>
      <c r="E6" t="s">
        <v>1424</v>
      </c>
      <c r="F6" t="s">
        <v>1442</v>
      </c>
      <c r="G6" t="s">
        <v>3128</v>
      </c>
    </row>
    <row r="7" spans="1:7" x14ac:dyDescent="0.2">
      <c r="B7" t="s">
        <v>3141</v>
      </c>
      <c r="C7" t="s">
        <v>1543</v>
      </c>
      <c r="D7" t="s">
        <v>1571</v>
      </c>
      <c r="E7" t="s">
        <v>1571</v>
      </c>
      <c r="F7" t="s">
        <v>1571</v>
      </c>
      <c r="G7" t="s">
        <v>3128</v>
      </c>
    </row>
    <row r="8" spans="1:7" x14ac:dyDescent="0.2">
      <c r="B8" t="s">
        <v>3142</v>
      </c>
      <c r="C8" t="s">
        <v>1161</v>
      </c>
      <c r="D8" t="s">
        <v>1164</v>
      </c>
      <c r="E8" t="s">
        <v>1164</v>
      </c>
      <c r="F8" t="s">
        <v>1164</v>
      </c>
      <c r="G8" t="s">
        <v>3128</v>
      </c>
    </row>
    <row r="9" spans="1:7" x14ac:dyDescent="0.2">
      <c r="B9" t="s">
        <v>3143</v>
      </c>
      <c r="C9" t="s">
        <v>495</v>
      </c>
      <c r="D9" t="s">
        <v>782</v>
      </c>
      <c r="E9" t="s">
        <v>782</v>
      </c>
      <c r="F9" t="s">
        <v>782</v>
      </c>
      <c r="G9" t="s">
        <v>3128</v>
      </c>
    </row>
    <row r="10" spans="1:7" x14ac:dyDescent="0.2">
      <c r="B10" t="s">
        <v>3144</v>
      </c>
      <c r="C10" t="s">
        <v>588</v>
      </c>
      <c r="D10" t="s">
        <v>987</v>
      </c>
      <c r="E10" t="s">
        <v>987</v>
      </c>
      <c r="F10" t="s">
        <v>997</v>
      </c>
      <c r="G10" t="s">
        <v>3128</v>
      </c>
    </row>
    <row r="11" spans="1:7" x14ac:dyDescent="0.2">
      <c r="B11" t="s">
        <v>3145</v>
      </c>
      <c r="C11" t="s">
        <v>1133</v>
      </c>
      <c r="D11" t="s">
        <v>1146</v>
      </c>
      <c r="E11" t="s">
        <v>1146</v>
      </c>
      <c r="F11" t="s">
        <v>1146</v>
      </c>
      <c r="G11" t="s">
        <v>3128</v>
      </c>
    </row>
    <row r="12" spans="1:7" x14ac:dyDescent="0.2">
      <c r="B12" t="s">
        <v>3146</v>
      </c>
      <c r="C12" t="s">
        <v>481</v>
      </c>
      <c r="D12" t="s">
        <v>763</v>
      </c>
      <c r="E12" t="s">
        <v>763</v>
      </c>
      <c r="F12" t="s">
        <v>763</v>
      </c>
      <c r="G12" t="s">
        <v>3128</v>
      </c>
    </row>
    <row r="13" spans="1:7" x14ac:dyDescent="0.2">
      <c r="B13" t="s">
        <v>3147</v>
      </c>
      <c r="C13" t="s">
        <v>899</v>
      </c>
      <c r="D13" t="s">
        <v>912</v>
      </c>
      <c r="E13" t="s">
        <v>903</v>
      </c>
      <c r="F13" t="s">
        <v>903</v>
      </c>
      <c r="G13" t="s">
        <v>3128</v>
      </c>
    </row>
    <row r="14" spans="1:7" x14ac:dyDescent="0.2">
      <c r="B14" t="s">
        <v>3148</v>
      </c>
      <c r="C14" t="s">
        <v>1463</v>
      </c>
      <c r="D14" t="s">
        <v>1464</v>
      </c>
      <c r="E14" t="s">
        <v>1684</v>
      </c>
      <c r="F14" t="s">
        <v>1464</v>
      </c>
      <c r="G14" t="s">
        <v>3128</v>
      </c>
    </row>
    <row r="15" spans="1:7" x14ac:dyDescent="0.2">
      <c r="B15" t="s">
        <v>3149</v>
      </c>
      <c r="C15" t="s">
        <v>1613</v>
      </c>
      <c r="D15" t="s">
        <v>1620</v>
      </c>
      <c r="E15" t="s">
        <v>1620</v>
      </c>
      <c r="F15" t="s">
        <v>1620</v>
      </c>
      <c r="G15" t="s">
        <v>3128</v>
      </c>
    </row>
    <row r="16" spans="1:7" x14ac:dyDescent="0.2">
      <c r="B16" t="s">
        <v>3150</v>
      </c>
      <c r="C16" t="s">
        <v>1338</v>
      </c>
      <c r="D16" t="s">
        <v>1354</v>
      </c>
      <c r="E16" t="s">
        <v>1354</v>
      </c>
      <c r="F16" t="s">
        <v>1354</v>
      </c>
      <c r="G16" t="s">
        <v>3128</v>
      </c>
    </row>
    <row r="17" spans="2:7" x14ac:dyDescent="0.2">
      <c r="B17" t="s">
        <v>3151</v>
      </c>
      <c r="C17" t="s">
        <v>453</v>
      </c>
      <c r="D17" t="s">
        <v>1032</v>
      </c>
      <c r="E17" t="s">
        <v>1032</v>
      </c>
      <c r="F17" t="s">
        <v>1032</v>
      </c>
      <c r="G17" t="s">
        <v>3128</v>
      </c>
    </row>
    <row r="18" spans="2:7" x14ac:dyDescent="0.2">
      <c r="B18" t="s">
        <v>3152</v>
      </c>
      <c r="C18" t="s">
        <v>1640</v>
      </c>
      <c r="D18" t="s">
        <v>1641</v>
      </c>
      <c r="E18" t="s">
        <v>1641</v>
      </c>
      <c r="F18" t="s">
        <v>1641</v>
      </c>
      <c r="G18" t="s">
        <v>3128</v>
      </c>
    </row>
    <row r="19" spans="2:7" x14ac:dyDescent="0.2">
      <c r="B19" t="s">
        <v>3153</v>
      </c>
      <c r="C19" t="s">
        <v>1513</v>
      </c>
      <c r="D19" t="s">
        <v>1520</v>
      </c>
      <c r="E19" t="s">
        <v>1520</v>
      </c>
      <c r="F19" t="s">
        <v>1520</v>
      </c>
      <c r="G19" t="s">
        <v>3128</v>
      </c>
    </row>
    <row r="20" spans="2:7" x14ac:dyDescent="0.2">
      <c r="B20" t="s">
        <v>3154</v>
      </c>
      <c r="C20" t="s">
        <v>1433</v>
      </c>
      <c r="D20" t="s">
        <v>1444</v>
      </c>
      <c r="E20" t="s">
        <v>1444</v>
      </c>
      <c r="F20" t="s">
        <v>1444</v>
      </c>
      <c r="G20" t="s">
        <v>3128</v>
      </c>
    </row>
    <row r="21" spans="2:7" x14ac:dyDescent="0.2">
      <c r="B21" t="s">
        <v>3155</v>
      </c>
      <c r="C21" t="s">
        <v>1485</v>
      </c>
      <c r="D21" t="s">
        <v>1486</v>
      </c>
      <c r="E21" t="s">
        <v>1486</v>
      </c>
      <c r="F21" t="s">
        <v>1486</v>
      </c>
      <c r="G21" t="s">
        <v>3128</v>
      </c>
    </row>
    <row r="22" spans="2:7" x14ac:dyDescent="0.2">
      <c r="B22" t="s">
        <v>3156</v>
      </c>
      <c r="C22" t="s">
        <v>877</v>
      </c>
      <c r="D22" t="s">
        <v>878</v>
      </c>
      <c r="E22" t="s">
        <v>878</v>
      </c>
      <c r="F22" t="s">
        <v>878</v>
      </c>
      <c r="G22" t="s">
        <v>3128</v>
      </c>
    </row>
    <row r="23" spans="2:7" x14ac:dyDescent="0.2">
      <c r="B23" t="s">
        <v>3157</v>
      </c>
      <c r="C23" t="s">
        <v>820</v>
      </c>
      <c r="D23" t="s">
        <v>824</v>
      </c>
      <c r="E23" t="s">
        <v>824</v>
      </c>
      <c r="F23" t="s">
        <v>824</v>
      </c>
      <c r="G23" t="s">
        <v>3128</v>
      </c>
    </row>
    <row r="24" spans="2:7" x14ac:dyDescent="0.2">
      <c r="B24" t="s">
        <v>3158</v>
      </c>
      <c r="C24" t="s">
        <v>1283</v>
      </c>
      <c r="D24" t="s">
        <v>1284</v>
      </c>
      <c r="E24" t="s">
        <v>1284</v>
      </c>
      <c r="F24" t="s">
        <v>1284</v>
      </c>
      <c r="G24" t="s">
        <v>3128</v>
      </c>
    </row>
    <row r="25" spans="2:7" x14ac:dyDescent="0.2">
      <c r="B25" t="s">
        <v>3159</v>
      </c>
      <c r="C25" t="s">
        <v>1319</v>
      </c>
      <c r="D25" t="s">
        <v>1332</v>
      </c>
      <c r="E25" t="s">
        <v>1332</v>
      </c>
      <c r="F25" t="s">
        <v>1332</v>
      </c>
      <c r="G25" t="s">
        <v>3128</v>
      </c>
    </row>
    <row r="26" spans="2:7" x14ac:dyDescent="0.2">
      <c r="B26" t="s">
        <v>3160</v>
      </c>
      <c r="C26" t="s">
        <v>1231</v>
      </c>
      <c r="D26" t="s">
        <v>1232</v>
      </c>
      <c r="E26" t="s">
        <v>1232</v>
      </c>
      <c r="F26" t="s">
        <v>1232</v>
      </c>
      <c r="G26" t="s">
        <v>3128</v>
      </c>
    </row>
    <row r="27" spans="2:7" x14ac:dyDescent="0.2">
      <c r="B27" t="s">
        <v>3161</v>
      </c>
      <c r="C27" t="s">
        <v>475</v>
      </c>
      <c r="D27" t="s">
        <v>732</v>
      </c>
      <c r="E27" t="s">
        <v>732</v>
      </c>
      <c r="F27" t="s">
        <v>732</v>
      </c>
      <c r="G27" t="s">
        <v>3128</v>
      </c>
    </row>
    <row r="28" spans="2:7" x14ac:dyDescent="0.2">
      <c r="B28" t="s">
        <v>3162</v>
      </c>
      <c r="C28" t="s">
        <v>1583</v>
      </c>
      <c r="D28" t="s">
        <v>1597</v>
      </c>
      <c r="E28" t="s">
        <v>1597</v>
      </c>
      <c r="F28" t="s">
        <v>1597</v>
      </c>
      <c r="G28" t="s">
        <v>3128</v>
      </c>
    </row>
    <row r="29" spans="2:7" x14ac:dyDescent="0.2">
      <c r="B29" t="s">
        <v>3163</v>
      </c>
      <c r="C29" t="s">
        <v>1299</v>
      </c>
      <c r="D29" t="s">
        <v>1306</v>
      </c>
      <c r="E29" t="s">
        <v>1306</v>
      </c>
      <c r="F29" t="s">
        <v>1306</v>
      </c>
      <c r="G29" t="s">
        <v>3128</v>
      </c>
    </row>
    <row r="30" spans="2:7" x14ac:dyDescent="0.2">
      <c r="B30" t="s">
        <v>3164</v>
      </c>
      <c r="C30" t="s">
        <v>633</v>
      </c>
      <c r="D30" t="s">
        <v>1124</v>
      </c>
      <c r="E30" t="s">
        <v>3129</v>
      </c>
      <c r="F30" t="s">
        <v>1124</v>
      </c>
      <c r="G30" t="s">
        <v>3128</v>
      </c>
    </row>
    <row r="31" spans="2:7" x14ac:dyDescent="0.2">
      <c r="B31" t="s">
        <v>3165</v>
      </c>
      <c r="C31" t="s">
        <v>535</v>
      </c>
      <c r="D31" t="s">
        <v>960</v>
      </c>
      <c r="E31" t="s">
        <v>960</v>
      </c>
      <c r="F31" t="s">
        <v>960</v>
      </c>
      <c r="G31" t="s">
        <v>3128</v>
      </c>
    </row>
    <row r="32" spans="2:7" x14ac:dyDescent="0.2">
      <c r="B32" t="s">
        <v>3166</v>
      </c>
      <c r="C32" t="s">
        <v>1189</v>
      </c>
      <c r="D32" t="s">
        <v>1193</v>
      </c>
      <c r="E32" t="s">
        <v>1193</v>
      </c>
      <c r="F32" t="s">
        <v>1193</v>
      </c>
      <c r="G32" t="s">
        <v>3128</v>
      </c>
    </row>
    <row r="33" spans="2:7" x14ac:dyDescent="0.2">
      <c r="B33" t="s">
        <v>3167</v>
      </c>
      <c r="C33" t="s">
        <v>1131</v>
      </c>
      <c r="D33" t="s">
        <v>1132</v>
      </c>
      <c r="E33" t="s">
        <v>1132</v>
      </c>
      <c r="F33" t="s">
        <v>1132</v>
      </c>
      <c r="G33" t="s">
        <v>3128</v>
      </c>
    </row>
    <row r="34" spans="2:7" x14ac:dyDescent="0.2">
      <c r="B34" t="s">
        <v>3168</v>
      </c>
      <c r="C34" t="s">
        <v>1543</v>
      </c>
      <c r="D34" t="s">
        <v>1577</v>
      </c>
      <c r="E34" t="s">
        <v>1577</v>
      </c>
      <c r="F34" t="s">
        <v>1577</v>
      </c>
      <c r="G34" t="s">
        <v>3128</v>
      </c>
    </row>
    <row r="35" spans="2:7" x14ac:dyDescent="0.2">
      <c r="B35" t="s">
        <v>3169</v>
      </c>
      <c r="C35" t="s">
        <v>1497</v>
      </c>
      <c r="D35" t="s">
        <v>1498</v>
      </c>
      <c r="E35" t="s">
        <v>1498</v>
      </c>
      <c r="F35" t="s">
        <v>1498</v>
      </c>
      <c r="G35" t="s">
        <v>3128</v>
      </c>
    </row>
    <row r="36" spans="2:7" x14ac:dyDescent="0.2">
      <c r="B36" t="s">
        <v>3170</v>
      </c>
      <c r="C36" t="s">
        <v>860</v>
      </c>
      <c r="D36" t="s">
        <v>863</v>
      </c>
      <c r="E36" t="s">
        <v>863</v>
      </c>
      <c r="F36" t="s">
        <v>863</v>
      </c>
      <c r="G36" t="s">
        <v>3128</v>
      </c>
    </row>
    <row r="37" spans="2:7" x14ac:dyDescent="0.2">
      <c r="B37" t="s">
        <v>3171</v>
      </c>
      <c r="C37" t="s">
        <v>629</v>
      </c>
      <c r="D37" t="s">
        <v>1110</v>
      </c>
      <c r="E37" t="s">
        <v>1110</v>
      </c>
      <c r="F37" t="s">
        <v>1110</v>
      </c>
      <c r="G37" t="s">
        <v>3128</v>
      </c>
    </row>
    <row r="38" spans="2:7" x14ac:dyDescent="0.2">
      <c r="B38" t="s">
        <v>3172</v>
      </c>
      <c r="C38" t="s">
        <v>1357</v>
      </c>
      <c r="D38" t="s">
        <v>1358</v>
      </c>
      <c r="E38" t="s">
        <v>1358</v>
      </c>
      <c r="F38" t="s">
        <v>1358</v>
      </c>
      <c r="G38" t="s">
        <v>3128</v>
      </c>
    </row>
    <row r="39" spans="2:7" x14ac:dyDescent="0.2">
      <c r="B39" t="s">
        <v>3173</v>
      </c>
      <c r="C39" t="s">
        <v>813</v>
      </c>
      <c r="D39" t="s">
        <v>817</v>
      </c>
      <c r="E39" t="s">
        <v>817</v>
      </c>
      <c r="F39" t="s">
        <v>817</v>
      </c>
      <c r="G39" t="s">
        <v>3128</v>
      </c>
    </row>
    <row r="40" spans="2:7" x14ac:dyDescent="0.2">
      <c r="B40" t="s">
        <v>3174</v>
      </c>
      <c r="C40" t="s">
        <v>1381</v>
      </c>
      <c r="D40" t="s">
        <v>1386</v>
      </c>
      <c r="E40" t="s">
        <v>1386</v>
      </c>
      <c r="F40" t="s">
        <v>1382</v>
      </c>
      <c r="G40" t="s">
        <v>3128</v>
      </c>
    </row>
    <row r="41" spans="2:7" x14ac:dyDescent="0.2">
      <c r="B41" t="s">
        <v>3175</v>
      </c>
      <c r="C41" t="s">
        <v>1319</v>
      </c>
      <c r="D41" t="s">
        <v>1335</v>
      </c>
      <c r="E41" t="s">
        <v>1335</v>
      </c>
      <c r="F41" t="s">
        <v>1335</v>
      </c>
      <c r="G41" t="s">
        <v>3128</v>
      </c>
    </row>
    <row r="42" spans="2:7" x14ac:dyDescent="0.2">
      <c r="B42" t="s">
        <v>3176</v>
      </c>
      <c r="C42" t="s">
        <v>563</v>
      </c>
      <c r="D42" t="s">
        <v>979</v>
      </c>
      <c r="E42" t="s">
        <v>979</v>
      </c>
      <c r="F42" t="s">
        <v>989</v>
      </c>
      <c r="G42" t="s">
        <v>3128</v>
      </c>
    </row>
    <row r="43" spans="2:7" x14ac:dyDescent="0.2">
      <c r="B43" t="s">
        <v>3177</v>
      </c>
      <c r="C43" t="s">
        <v>1543</v>
      </c>
      <c r="D43" t="s">
        <v>1579</v>
      </c>
      <c r="E43" t="s">
        <v>1579</v>
      </c>
      <c r="F43" t="s">
        <v>1579</v>
      </c>
      <c r="G43" t="s">
        <v>3128</v>
      </c>
    </row>
    <row r="44" spans="2:7" x14ac:dyDescent="0.2">
      <c r="B44" t="s">
        <v>3178</v>
      </c>
      <c r="C44" t="s">
        <v>1419</v>
      </c>
      <c r="D44" t="s">
        <v>1427</v>
      </c>
      <c r="E44" t="s">
        <v>1427</v>
      </c>
      <c r="F44" t="s">
        <v>1427</v>
      </c>
      <c r="G44" t="s">
        <v>3128</v>
      </c>
    </row>
    <row r="45" spans="2:7" x14ac:dyDescent="0.2">
      <c r="B45" t="s">
        <v>3179</v>
      </c>
      <c r="C45" t="s">
        <v>1151</v>
      </c>
      <c r="D45" t="s">
        <v>1156</v>
      </c>
      <c r="E45" t="s">
        <v>1156</v>
      </c>
      <c r="F45" t="s">
        <v>1156</v>
      </c>
      <c r="G45" t="s">
        <v>3128</v>
      </c>
    </row>
    <row r="46" spans="2:7" x14ac:dyDescent="0.2">
      <c r="B46" t="s">
        <v>3180</v>
      </c>
      <c r="C46" t="s">
        <v>1252</v>
      </c>
      <c r="D46" t="s">
        <v>1263</v>
      </c>
      <c r="E46" t="s">
        <v>1263</v>
      </c>
      <c r="F46" t="s">
        <v>1263</v>
      </c>
      <c r="G46" t="s">
        <v>3128</v>
      </c>
    </row>
    <row r="47" spans="2:7" x14ac:dyDescent="0.2">
      <c r="B47" t="s">
        <v>3181</v>
      </c>
      <c r="C47" t="s">
        <v>1528</v>
      </c>
      <c r="D47" t="s">
        <v>1529</v>
      </c>
      <c r="E47" t="s">
        <v>1529</v>
      </c>
      <c r="F47" t="s">
        <v>1529</v>
      </c>
      <c r="G47" t="s">
        <v>3128</v>
      </c>
    </row>
    <row r="48" spans="2:7" x14ac:dyDescent="0.2">
      <c r="B48" t="s">
        <v>3182</v>
      </c>
      <c r="C48" t="s">
        <v>483</v>
      </c>
      <c r="D48" t="s">
        <v>875</v>
      </c>
      <c r="E48" t="s">
        <v>875</v>
      </c>
      <c r="F48" t="s">
        <v>875</v>
      </c>
      <c r="G48" t="s">
        <v>3128</v>
      </c>
    </row>
    <row r="49" spans="2:7" x14ac:dyDescent="0.2">
      <c r="B49" t="s">
        <v>3183</v>
      </c>
      <c r="C49" t="s">
        <v>1252</v>
      </c>
      <c r="D49" t="s">
        <v>1265</v>
      </c>
      <c r="E49" t="s">
        <v>1265</v>
      </c>
      <c r="F49" t="s">
        <v>1265</v>
      </c>
      <c r="G49" t="s">
        <v>3128</v>
      </c>
    </row>
    <row r="50" spans="2:7" x14ac:dyDescent="0.2">
      <c r="B50" t="s">
        <v>3184</v>
      </c>
      <c r="C50" t="s">
        <v>1476</v>
      </c>
      <c r="D50" t="s">
        <v>1483</v>
      </c>
      <c r="E50" t="s">
        <v>1483</v>
      </c>
      <c r="F50" t="s">
        <v>1483</v>
      </c>
      <c r="G50" t="s">
        <v>3128</v>
      </c>
    </row>
    <row r="51" spans="2:7" x14ac:dyDescent="0.2">
      <c r="B51" t="s">
        <v>3185</v>
      </c>
      <c r="C51" t="s">
        <v>1583</v>
      </c>
      <c r="D51" t="s">
        <v>1599</v>
      </c>
      <c r="E51" t="s">
        <v>1599</v>
      </c>
      <c r="F51" t="s">
        <v>1599</v>
      </c>
      <c r="G51" t="s">
        <v>3128</v>
      </c>
    </row>
    <row r="52" spans="2:7" x14ac:dyDescent="0.2">
      <c r="B52" t="s">
        <v>3186</v>
      </c>
      <c r="C52" t="s">
        <v>1273</v>
      </c>
      <c r="D52" t="s">
        <v>1281</v>
      </c>
      <c r="E52" t="s">
        <v>1281</v>
      </c>
      <c r="F52" t="s">
        <v>1281</v>
      </c>
      <c r="G52" t="s">
        <v>3128</v>
      </c>
    </row>
    <row r="53" spans="2:7" x14ac:dyDescent="0.2">
      <c r="B53" t="s">
        <v>3187</v>
      </c>
      <c r="C53" t="s">
        <v>480</v>
      </c>
      <c r="D53" t="s">
        <v>761</v>
      </c>
      <c r="E53" t="s">
        <v>761</v>
      </c>
      <c r="F53" t="s">
        <v>761</v>
      </c>
      <c r="G53" t="s">
        <v>3128</v>
      </c>
    </row>
    <row r="54" spans="2:7" x14ac:dyDescent="0.2">
      <c r="B54" t="s">
        <v>3188</v>
      </c>
      <c r="C54" t="s">
        <v>1338</v>
      </c>
      <c r="D54" t="s">
        <v>1339</v>
      </c>
      <c r="E54" t="s">
        <v>1339</v>
      </c>
      <c r="F54" t="s">
        <v>1339</v>
      </c>
      <c r="G54" t="s">
        <v>3128</v>
      </c>
    </row>
    <row r="55" spans="2:7" x14ac:dyDescent="0.2">
      <c r="B55" t="s">
        <v>3189</v>
      </c>
      <c r="C55" t="s">
        <v>1210</v>
      </c>
      <c r="D55" t="s">
        <v>1211</v>
      </c>
      <c r="E55" t="s">
        <v>1211</v>
      </c>
      <c r="F55" t="s">
        <v>1211</v>
      </c>
      <c r="G55" t="s">
        <v>3128</v>
      </c>
    </row>
    <row r="56" spans="2:7" x14ac:dyDescent="0.2">
      <c r="B56" t="s">
        <v>3190</v>
      </c>
      <c r="C56" t="s">
        <v>1133</v>
      </c>
      <c r="D56" t="s">
        <v>1134</v>
      </c>
      <c r="E56" t="s">
        <v>1134</v>
      </c>
      <c r="F56" t="s">
        <v>1134</v>
      </c>
      <c r="G56" t="s">
        <v>3128</v>
      </c>
    </row>
    <row r="57" spans="2:7" x14ac:dyDescent="0.2">
      <c r="B57" t="s">
        <v>3191</v>
      </c>
      <c r="C57" t="s">
        <v>793</v>
      </c>
      <c r="D57" t="s">
        <v>794</v>
      </c>
      <c r="E57" t="s">
        <v>794</v>
      </c>
      <c r="F57" t="s">
        <v>794</v>
      </c>
      <c r="G57" t="s">
        <v>3128</v>
      </c>
    </row>
    <row r="58" spans="2:7" x14ac:dyDescent="0.2">
      <c r="B58" t="s">
        <v>3192</v>
      </c>
      <c r="C58" t="s">
        <v>1500</v>
      </c>
      <c r="D58" t="s">
        <v>1501</v>
      </c>
      <c r="E58" t="s">
        <v>1501</v>
      </c>
      <c r="F58" t="s">
        <v>1501</v>
      </c>
      <c r="G58" t="s">
        <v>3128</v>
      </c>
    </row>
    <row r="59" spans="2:7" x14ac:dyDescent="0.2">
      <c r="B59" t="s">
        <v>3193</v>
      </c>
      <c r="C59" t="s">
        <v>718</v>
      </c>
      <c r="D59" t="s">
        <v>720</v>
      </c>
      <c r="E59" t="s">
        <v>720</v>
      </c>
      <c r="F59" t="s">
        <v>720</v>
      </c>
      <c r="G59" t="s">
        <v>3128</v>
      </c>
    </row>
    <row r="60" spans="2:7" x14ac:dyDescent="0.2">
      <c r="B60" t="s">
        <v>3194</v>
      </c>
      <c r="C60" t="s">
        <v>627</v>
      </c>
      <c r="D60" t="s">
        <v>1102</v>
      </c>
      <c r="E60" t="s">
        <v>1102</v>
      </c>
      <c r="F60" t="s">
        <v>1102</v>
      </c>
      <c r="G60" t="s">
        <v>3128</v>
      </c>
    </row>
    <row r="61" spans="2:7" x14ac:dyDescent="0.2">
      <c r="B61" t="s">
        <v>3195</v>
      </c>
      <c r="C61" t="s">
        <v>1531</v>
      </c>
      <c r="D61" t="s">
        <v>1532</v>
      </c>
      <c r="E61" t="s">
        <v>1532</v>
      </c>
      <c r="F61" t="s">
        <v>1532</v>
      </c>
      <c r="G61" t="s">
        <v>3128</v>
      </c>
    </row>
    <row r="62" spans="2:7" x14ac:dyDescent="0.2">
      <c r="B62" t="s">
        <v>3196</v>
      </c>
      <c r="C62" t="s">
        <v>583</v>
      </c>
      <c r="D62" t="s">
        <v>1008</v>
      </c>
      <c r="E62" t="s">
        <v>1008</v>
      </c>
      <c r="F62" t="s">
        <v>1008</v>
      </c>
      <c r="G62" t="s">
        <v>3128</v>
      </c>
    </row>
    <row r="63" spans="2:7" x14ac:dyDescent="0.2">
      <c r="B63" t="s">
        <v>3197</v>
      </c>
      <c r="C63" t="s">
        <v>787</v>
      </c>
      <c r="D63" t="s">
        <v>788</v>
      </c>
      <c r="E63" t="s">
        <v>2036</v>
      </c>
      <c r="F63" t="s">
        <v>788</v>
      </c>
      <c r="G63" t="s">
        <v>3128</v>
      </c>
    </row>
    <row r="64" spans="2:7" x14ac:dyDescent="0.2">
      <c r="B64" t="s">
        <v>3198</v>
      </c>
      <c r="C64" t="s">
        <v>597</v>
      </c>
      <c r="D64" t="s">
        <v>1075</v>
      </c>
      <c r="E64" t="s">
        <v>3130</v>
      </c>
      <c r="F64" t="s">
        <v>1075</v>
      </c>
      <c r="G64" t="s">
        <v>3128</v>
      </c>
    </row>
    <row r="65" spans="2:7" x14ac:dyDescent="0.2">
      <c r="B65" t="s">
        <v>3199</v>
      </c>
      <c r="C65" t="s">
        <v>813</v>
      </c>
      <c r="D65" t="s">
        <v>814</v>
      </c>
      <c r="E65" t="s">
        <v>814</v>
      </c>
      <c r="F65" t="s">
        <v>814</v>
      </c>
      <c r="G65" t="s">
        <v>3128</v>
      </c>
    </row>
    <row r="66" spans="2:7" x14ac:dyDescent="0.2">
      <c r="B66" t="s">
        <v>3200</v>
      </c>
      <c r="C66" t="s">
        <v>1055</v>
      </c>
      <c r="D66" t="s">
        <v>1056</v>
      </c>
      <c r="E66" t="s">
        <v>1056</v>
      </c>
      <c r="F66" t="s">
        <v>1056</v>
      </c>
      <c r="G66" t="s">
        <v>3128</v>
      </c>
    </row>
    <row r="67" spans="2:7" x14ac:dyDescent="0.2">
      <c r="B67" t="s">
        <v>3201</v>
      </c>
      <c r="C67" t="s">
        <v>1366</v>
      </c>
      <c r="D67" t="s">
        <v>1367</v>
      </c>
      <c r="E67" t="s">
        <v>1367</v>
      </c>
      <c r="F67" t="s">
        <v>1367</v>
      </c>
      <c r="G67" t="s">
        <v>3128</v>
      </c>
    </row>
    <row r="68" spans="2:7" x14ac:dyDescent="0.2">
      <c r="B68" t="s">
        <v>3202</v>
      </c>
      <c r="C68" t="s">
        <v>1401</v>
      </c>
      <c r="D68" t="s">
        <v>1402</v>
      </c>
      <c r="E68" t="s">
        <v>3131</v>
      </c>
      <c r="F68" t="s">
        <v>1402</v>
      </c>
      <c r="G68" t="s">
        <v>3128</v>
      </c>
    </row>
    <row r="69" spans="2:7" x14ac:dyDescent="0.2">
      <c r="B69" t="s">
        <v>3203</v>
      </c>
      <c r="C69" t="s">
        <v>1543</v>
      </c>
      <c r="D69" t="s">
        <v>1549</v>
      </c>
      <c r="E69" t="s">
        <v>1549</v>
      </c>
      <c r="F69" t="s">
        <v>1549</v>
      </c>
      <c r="G69" t="s">
        <v>3128</v>
      </c>
    </row>
    <row r="70" spans="2:7" x14ac:dyDescent="0.2">
      <c r="B70" t="s">
        <v>3147</v>
      </c>
      <c r="C70" t="s">
        <v>899</v>
      </c>
      <c r="D70" t="s">
        <v>912</v>
      </c>
      <c r="E70" t="s">
        <v>900</v>
      </c>
      <c r="F70" t="s">
        <v>900</v>
      </c>
      <c r="G70" t="s">
        <v>3128</v>
      </c>
    </row>
    <row r="71" spans="2:7" x14ac:dyDescent="0.2">
      <c r="B71" t="s">
        <v>3204</v>
      </c>
      <c r="C71" t="s">
        <v>558</v>
      </c>
      <c r="D71" t="s">
        <v>982</v>
      </c>
      <c r="E71" t="s">
        <v>982</v>
      </c>
      <c r="F71" t="s">
        <v>982</v>
      </c>
      <c r="G71" t="s">
        <v>3128</v>
      </c>
    </row>
    <row r="72" spans="2:7" x14ac:dyDescent="0.2">
      <c r="B72" t="s">
        <v>3205</v>
      </c>
      <c r="C72" t="s">
        <v>1319</v>
      </c>
      <c r="D72" t="s">
        <v>1320</v>
      </c>
      <c r="E72" t="s">
        <v>1320</v>
      </c>
      <c r="F72" t="s">
        <v>1320</v>
      </c>
      <c r="G72" t="s">
        <v>3128</v>
      </c>
    </row>
    <row r="73" spans="2:7" x14ac:dyDescent="0.2">
      <c r="B73" t="s">
        <v>3206</v>
      </c>
      <c r="C73" t="s">
        <v>1409</v>
      </c>
      <c r="D73" t="s">
        <v>1417</v>
      </c>
      <c r="E73" t="s">
        <v>1417</v>
      </c>
      <c r="F73" t="s">
        <v>1410</v>
      </c>
      <c r="G73" t="s">
        <v>3128</v>
      </c>
    </row>
    <row r="74" spans="2:7" x14ac:dyDescent="0.2">
      <c r="B74" t="s">
        <v>3207</v>
      </c>
      <c r="C74" t="s">
        <v>1186</v>
      </c>
      <c r="D74" t="s">
        <v>1187</v>
      </c>
      <c r="E74" t="s">
        <v>1187</v>
      </c>
      <c r="F74" t="s">
        <v>1187</v>
      </c>
      <c r="G74" t="s">
        <v>3128</v>
      </c>
    </row>
    <row r="75" spans="2:7" x14ac:dyDescent="0.2">
      <c r="B75" t="s">
        <v>3208</v>
      </c>
      <c r="C75" t="s">
        <v>555</v>
      </c>
      <c r="D75" t="s">
        <v>987</v>
      </c>
      <c r="E75" t="s">
        <v>987</v>
      </c>
      <c r="F75" t="s">
        <v>976</v>
      </c>
      <c r="G75" t="s">
        <v>3128</v>
      </c>
    </row>
    <row r="76" spans="2:7" x14ac:dyDescent="0.2">
      <c r="B76" t="s">
        <v>3209</v>
      </c>
      <c r="C76" t="s">
        <v>853</v>
      </c>
      <c r="D76" t="s">
        <v>854</v>
      </c>
      <c r="E76" t="s">
        <v>854</v>
      </c>
      <c r="F76" t="s">
        <v>854</v>
      </c>
      <c r="G76" t="s">
        <v>3128</v>
      </c>
    </row>
    <row r="77" spans="2:7" x14ac:dyDescent="0.2">
      <c r="B77" t="s">
        <v>3210</v>
      </c>
      <c r="C77" t="s">
        <v>1338</v>
      </c>
      <c r="D77" t="s">
        <v>1342</v>
      </c>
      <c r="E77" t="s">
        <v>1342</v>
      </c>
      <c r="F77" t="s">
        <v>1342</v>
      </c>
      <c r="G77" t="s">
        <v>3128</v>
      </c>
    </row>
    <row r="78" spans="2:7" x14ac:dyDescent="0.2">
      <c r="B78" t="s">
        <v>3211</v>
      </c>
      <c r="C78" t="s">
        <v>545</v>
      </c>
      <c r="D78" t="s">
        <v>968</v>
      </c>
      <c r="E78" t="s">
        <v>968</v>
      </c>
      <c r="F78" t="s">
        <v>968</v>
      </c>
      <c r="G78" t="s">
        <v>3128</v>
      </c>
    </row>
    <row r="79" spans="2:7" x14ac:dyDescent="0.2">
      <c r="B79" t="s">
        <v>3212</v>
      </c>
      <c r="C79" t="s">
        <v>1273</v>
      </c>
      <c r="D79" t="s">
        <v>1274</v>
      </c>
      <c r="E79" t="s">
        <v>1274</v>
      </c>
      <c r="F79" t="s">
        <v>1274</v>
      </c>
      <c r="G79" t="s">
        <v>3128</v>
      </c>
    </row>
    <row r="80" spans="2:7" x14ac:dyDescent="0.2">
      <c r="B80" t="s">
        <v>3213</v>
      </c>
      <c r="C80" t="s">
        <v>483</v>
      </c>
      <c r="D80" t="s">
        <v>869</v>
      </c>
      <c r="E80" t="s">
        <v>869</v>
      </c>
      <c r="F80" t="s">
        <v>869</v>
      </c>
      <c r="G80" t="s">
        <v>3128</v>
      </c>
    </row>
    <row r="81" spans="2:7" x14ac:dyDescent="0.2">
      <c r="B81" t="s">
        <v>3214</v>
      </c>
      <c r="C81" t="s">
        <v>455</v>
      </c>
      <c r="D81" t="s">
        <v>1034</v>
      </c>
      <c r="E81" t="s">
        <v>1034</v>
      </c>
      <c r="F81" t="s">
        <v>1034</v>
      </c>
      <c r="G81" t="s">
        <v>3128</v>
      </c>
    </row>
    <row r="82" spans="2:7" x14ac:dyDescent="0.2">
      <c r="B82" t="s">
        <v>3215</v>
      </c>
      <c r="C82" t="s">
        <v>1613</v>
      </c>
      <c r="D82" t="s">
        <v>1614</v>
      </c>
      <c r="E82" t="s">
        <v>1614</v>
      </c>
      <c r="F82" t="s">
        <v>1614</v>
      </c>
      <c r="G82" t="s">
        <v>3128</v>
      </c>
    </row>
    <row r="83" spans="2:7" x14ac:dyDescent="0.2">
      <c r="B83" t="s">
        <v>3216</v>
      </c>
      <c r="C83" t="s">
        <v>1127</v>
      </c>
      <c r="D83" t="s">
        <v>1128</v>
      </c>
      <c r="E83" t="s">
        <v>1128</v>
      </c>
      <c r="F83" t="s">
        <v>1128</v>
      </c>
      <c r="G83" t="s">
        <v>3128</v>
      </c>
    </row>
    <row r="84" spans="2:7" x14ac:dyDescent="0.2">
      <c r="B84" t="s">
        <v>3217</v>
      </c>
      <c r="C84" t="s">
        <v>1433</v>
      </c>
      <c r="D84" t="s">
        <v>1434</v>
      </c>
      <c r="E84" t="s">
        <v>1434</v>
      </c>
      <c r="F84" t="s">
        <v>1434</v>
      </c>
      <c r="G84" t="s">
        <v>3128</v>
      </c>
    </row>
    <row r="85" spans="2:7" x14ac:dyDescent="0.2">
      <c r="B85" t="s">
        <v>3218</v>
      </c>
      <c r="C85" t="s">
        <v>1643</v>
      </c>
      <c r="D85" t="s">
        <v>1644</v>
      </c>
      <c r="E85" t="s">
        <v>1644</v>
      </c>
      <c r="F85" t="s">
        <v>1644</v>
      </c>
      <c r="G85" t="s">
        <v>3128</v>
      </c>
    </row>
    <row r="86" spans="2:7" x14ac:dyDescent="0.2">
      <c r="B86" t="s">
        <v>3219</v>
      </c>
      <c r="C86" t="s">
        <v>627</v>
      </c>
      <c r="D86" t="s">
        <v>1104</v>
      </c>
      <c r="E86" t="s">
        <v>1104</v>
      </c>
      <c r="F86" t="s">
        <v>1104</v>
      </c>
      <c r="G86" t="s">
        <v>3128</v>
      </c>
    </row>
    <row r="87" spans="2:7" x14ac:dyDescent="0.2">
      <c r="B87" t="s">
        <v>3220</v>
      </c>
      <c r="C87" t="s">
        <v>538</v>
      </c>
      <c r="D87" t="s">
        <v>962</v>
      </c>
      <c r="E87" t="s">
        <v>962</v>
      </c>
      <c r="F87" t="s">
        <v>962</v>
      </c>
      <c r="G87" t="s">
        <v>3128</v>
      </c>
    </row>
    <row r="88" spans="2:7" x14ac:dyDescent="0.2">
      <c r="B88" t="s">
        <v>3221</v>
      </c>
      <c r="C88" t="s">
        <v>521</v>
      </c>
      <c r="D88" t="s">
        <v>936</v>
      </c>
      <c r="E88" t="s">
        <v>936</v>
      </c>
      <c r="F88" t="s">
        <v>936</v>
      </c>
      <c r="G88" t="s">
        <v>3128</v>
      </c>
    </row>
    <row r="89" spans="2:7" x14ac:dyDescent="0.2">
      <c r="B89" t="s">
        <v>3222</v>
      </c>
      <c r="C89" t="s">
        <v>849</v>
      </c>
      <c r="D89" t="s">
        <v>851</v>
      </c>
      <c r="E89" t="s">
        <v>851</v>
      </c>
      <c r="F89" t="s">
        <v>851</v>
      </c>
      <c r="G89" t="s">
        <v>3128</v>
      </c>
    </row>
    <row r="90" spans="2:7" x14ac:dyDescent="0.2">
      <c r="B90" t="s">
        <v>3223</v>
      </c>
      <c r="C90" t="s">
        <v>476</v>
      </c>
      <c r="D90" t="s">
        <v>738</v>
      </c>
      <c r="E90" t="s">
        <v>738</v>
      </c>
      <c r="F90" t="s">
        <v>738</v>
      </c>
      <c r="G90" t="s">
        <v>3128</v>
      </c>
    </row>
    <row r="91" spans="2:7" x14ac:dyDescent="0.2">
      <c r="B91" t="s">
        <v>3224</v>
      </c>
      <c r="C91" t="s">
        <v>1287</v>
      </c>
      <c r="D91" t="s">
        <v>1290</v>
      </c>
      <c r="E91" t="s">
        <v>1290</v>
      </c>
      <c r="F91" t="s">
        <v>1290</v>
      </c>
      <c r="G91" t="s">
        <v>3128</v>
      </c>
    </row>
    <row r="92" spans="2:7" x14ac:dyDescent="0.2">
      <c r="B92" t="s">
        <v>3225</v>
      </c>
      <c r="C92" t="s">
        <v>1309</v>
      </c>
      <c r="D92" t="s">
        <v>1310</v>
      </c>
      <c r="E92" t="s">
        <v>1310</v>
      </c>
      <c r="F92" t="s">
        <v>1310</v>
      </c>
      <c r="G92" t="s">
        <v>3128</v>
      </c>
    </row>
    <row r="93" spans="2:7" x14ac:dyDescent="0.2">
      <c r="B93" t="s">
        <v>3226</v>
      </c>
      <c r="C93" t="s">
        <v>1583</v>
      </c>
      <c r="D93" t="s">
        <v>1586</v>
      </c>
      <c r="E93" t="s">
        <v>1586</v>
      </c>
      <c r="F93" t="s">
        <v>1586</v>
      </c>
      <c r="G93" t="s">
        <v>3128</v>
      </c>
    </row>
    <row r="94" spans="2:7" x14ac:dyDescent="0.2">
      <c r="B94" t="s">
        <v>3227</v>
      </c>
      <c r="C94" t="s">
        <v>1513</v>
      </c>
      <c r="D94" t="s">
        <v>1514</v>
      </c>
      <c r="E94" t="s">
        <v>1514</v>
      </c>
      <c r="F94" t="s">
        <v>1514</v>
      </c>
      <c r="G94" t="s">
        <v>3128</v>
      </c>
    </row>
    <row r="95" spans="2:7" x14ac:dyDescent="0.2">
      <c r="B95" t="s">
        <v>3228</v>
      </c>
      <c r="C95" t="s">
        <v>1338</v>
      </c>
      <c r="D95" t="s">
        <v>1345</v>
      </c>
      <c r="E95" t="s">
        <v>1345</v>
      </c>
      <c r="F95" t="s">
        <v>1345</v>
      </c>
      <c r="G95" t="s">
        <v>3128</v>
      </c>
    </row>
    <row r="96" spans="2:7" x14ac:dyDescent="0.2">
      <c r="B96" t="s">
        <v>3229</v>
      </c>
      <c r="C96" t="s">
        <v>549</v>
      </c>
      <c r="D96" t="s">
        <v>972</v>
      </c>
      <c r="E96" t="s">
        <v>972</v>
      </c>
      <c r="F96" t="s">
        <v>972</v>
      </c>
      <c r="G96" t="s">
        <v>3128</v>
      </c>
    </row>
    <row r="97" spans="2:7" x14ac:dyDescent="0.2">
      <c r="B97" t="s">
        <v>3230</v>
      </c>
      <c r="C97" t="s">
        <v>488</v>
      </c>
      <c r="D97" t="s">
        <v>1375</v>
      </c>
      <c r="E97" t="s">
        <v>3132</v>
      </c>
      <c r="F97" t="s">
        <v>1063</v>
      </c>
      <c r="G97" t="s">
        <v>3128</v>
      </c>
    </row>
    <row r="98" spans="2:7" x14ac:dyDescent="0.2">
      <c r="B98" t="s">
        <v>3231</v>
      </c>
      <c r="C98" t="s">
        <v>1182</v>
      </c>
      <c r="D98" t="s">
        <v>1183</v>
      </c>
      <c r="E98" t="s">
        <v>1183</v>
      </c>
      <c r="F98" t="s">
        <v>1183</v>
      </c>
      <c r="G98" t="s">
        <v>3128</v>
      </c>
    </row>
    <row r="99" spans="2:7" x14ac:dyDescent="0.2">
      <c r="B99" t="s">
        <v>3232</v>
      </c>
      <c r="C99" t="s">
        <v>525</v>
      </c>
      <c r="D99" t="s">
        <v>944</v>
      </c>
      <c r="E99" t="s">
        <v>944</v>
      </c>
      <c r="F99" t="s">
        <v>944</v>
      </c>
      <c r="G99" t="s">
        <v>3128</v>
      </c>
    </row>
    <row r="100" spans="2:7" x14ac:dyDescent="0.2">
      <c r="B100" t="s">
        <v>3233</v>
      </c>
      <c r="C100" t="s">
        <v>1319</v>
      </c>
      <c r="D100" t="s">
        <v>1323</v>
      </c>
      <c r="E100" t="s">
        <v>1323</v>
      </c>
      <c r="F100" t="s">
        <v>1323</v>
      </c>
      <c r="G100" t="s">
        <v>3128</v>
      </c>
    </row>
    <row r="101" spans="2:7" x14ac:dyDescent="0.2">
      <c r="B101" t="s">
        <v>3234</v>
      </c>
      <c r="C101" t="s">
        <v>457</v>
      </c>
      <c r="D101" t="s">
        <v>1036</v>
      </c>
      <c r="E101" t="s">
        <v>1036</v>
      </c>
      <c r="F101" t="s">
        <v>1036</v>
      </c>
      <c r="G101" t="s">
        <v>3128</v>
      </c>
    </row>
    <row r="102" spans="2:7" x14ac:dyDescent="0.2">
      <c r="B102" t="s">
        <v>3235</v>
      </c>
      <c r="C102" t="s">
        <v>609</v>
      </c>
      <c r="D102" t="s">
        <v>1087</v>
      </c>
      <c r="E102" t="s">
        <v>1087</v>
      </c>
      <c r="F102" t="s">
        <v>1087</v>
      </c>
      <c r="G102" t="s">
        <v>3128</v>
      </c>
    </row>
    <row r="103" spans="2:7" x14ac:dyDescent="0.2">
      <c r="B103" t="s">
        <v>3236</v>
      </c>
      <c r="C103" t="s">
        <v>1433</v>
      </c>
      <c r="D103" t="s">
        <v>1436</v>
      </c>
      <c r="E103" t="s">
        <v>1436</v>
      </c>
      <c r="F103" t="s">
        <v>1436</v>
      </c>
      <c r="G103" t="s">
        <v>3128</v>
      </c>
    </row>
    <row r="104" spans="2:7" x14ac:dyDescent="0.2">
      <c r="B104" t="s">
        <v>3237</v>
      </c>
      <c r="C104" t="s">
        <v>1180</v>
      </c>
      <c r="D104" t="s">
        <v>1128</v>
      </c>
      <c r="E104" t="s">
        <v>1128</v>
      </c>
      <c r="F104" t="s">
        <v>1128</v>
      </c>
      <c r="G104" t="s">
        <v>3128</v>
      </c>
    </row>
    <row r="105" spans="2:7" x14ac:dyDescent="0.2">
      <c r="B105" t="s">
        <v>3238</v>
      </c>
      <c r="C105" t="s">
        <v>1543</v>
      </c>
      <c r="D105" t="s">
        <v>1554</v>
      </c>
      <c r="E105" t="s">
        <v>1554</v>
      </c>
      <c r="F105" t="s">
        <v>1554</v>
      </c>
      <c r="G105" t="s">
        <v>3128</v>
      </c>
    </row>
    <row r="106" spans="2:7" x14ac:dyDescent="0.2">
      <c r="B106" t="s">
        <v>3239</v>
      </c>
      <c r="C106" t="s">
        <v>531</v>
      </c>
      <c r="D106" t="s">
        <v>955</v>
      </c>
      <c r="E106" t="s">
        <v>955</v>
      </c>
      <c r="F106" t="s">
        <v>955</v>
      </c>
      <c r="G106" t="s">
        <v>3128</v>
      </c>
    </row>
    <row r="107" spans="2:7" x14ac:dyDescent="0.2">
      <c r="B107" t="s">
        <v>3240</v>
      </c>
      <c r="C107" t="s">
        <v>1127</v>
      </c>
      <c r="D107" t="s">
        <v>1122</v>
      </c>
      <c r="E107" t="s">
        <v>1122</v>
      </c>
      <c r="F107" t="s">
        <v>1122</v>
      </c>
      <c r="G107" t="s">
        <v>3128</v>
      </c>
    </row>
    <row r="108" spans="2:7" x14ac:dyDescent="0.2">
      <c r="B108" t="s">
        <v>3241</v>
      </c>
      <c r="C108" t="s">
        <v>1198</v>
      </c>
      <c r="D108" t="s">
        <v>1199</v>
      </c>
      <c r="E108" t="s">
        <v>1199</v>
      </c>
      <c r="F108" t="s">
        <v>1199</v>
      </c>
      <c r="G108" t="s">
        <v>3128</v>
      </c>
    </row>
    <row r="109" spans="2:7" x14ac:dyDescent="0.2">
      <c r="B109" t="s">
        <v>3242</v>
      </c>
      <c r="C109" t="s">
        <v>1467</v>
      </c>
      <c r="D109" t="s">
        <v>1468</v>
      </c>
      <c r="E109" t="s">
        <v>1468</v>
      </c>
      <c r="F109" t="s">
        <v>1468</v>
      </c>
      <c r="G109" t="s">
        <v>3128</v>
      </c>
    </row>
    <row r="110" spans="2:7" x14ac:dyDescent="0.2">
      <c r="B110" t="s">
        <v>3243</v>
      </c>
      <c r="C110" t="s">
        <v>492</v>
      </c>
      <c r="D110" t="s">
        <v>953</v>
      </c>
      <c r="E110" t="s">
        <v>953</v>
      </c>
      <c r="F110" t="s">
        <v>1071</v>
      </c>
      <c r="G110" t="s">
        <v>3128</v>
      </c>
    </row>
    <row r="111" spans="2:7" x14ac:dyDescent="0.2">
      <c r="B111" t="s">
        <v>3244</v>
      </c>
      <c r="C111" t="s">
        <v>1401</v>
      </c>
      <c r="D111" t="s">
        <v>1404</v>
      </c>
      <c r="E111" t="s">
        <v>3133</v>
      </c>
      <c r="F111" t="s">
        <v>1404</v>
      </c>
      <c r="G111" t="s">
        <v>3128</v>
      </c>
    </row>
    <row r="112" spans="2:7" x14ac:dyDescent="0.2">
      <c r="B112" t="s">
        <v>3245</v>
      </c>
      <c r="C112" t="s">
        <v>581</v>
      </c>
      <c r="D112" t="s">
        <v>1006</v>
      </c>
      <c r="E112" t="s">
        <v>1006</v>
      </c>
      <c r="F112" t="s">
        <v>1006</v>
      </c>
      <c r="G112" t="s">
        <v>3128</v>
      </c>
    </row>
    <row r="113" spans="2:7" x14ac:dyDescent="0.2">
      <c r="B113" t="s">
        <v>3246</v>
      </c>
      <c r="C113" t="s">
        <v>1429</v>
      </c>
      <c r="D113" t="s">
        <v>1430</v>
      </c>
      <c r="E113" t="s">
        <v>1430</v>
      </c>
      <c r="F113" t="s">
        <v>1430</v>
      </c>
      <c r="G113" t="s">
        <v>3128</v>
      </c>
    </row>
    <row r="114" spans="2:7" x14ac:dyDescent="0.2">
      <c r="B114" t="s">
        <v>3247</v>
      </c>
      <c r="C114" t="s">
        <v>793</v>
      </c>
      <c r="D114" t="s">
        <v>796</v>
      </c>
      <c r="E114" t="s">
        <v>796</v>
      </c>
      <c r="F114" t="s">
        <v>796</v>
      </c>
      <c r="G114" t="s">
        <v>3128</v>
      </c>
    </row>
    <row r="115" spans="2:7" x14ac:dyDescent="0.2">
      <c r="B115" t="s">
        <v>3248</v>
      </c>
      <c r="C115" t="s">
        <v>474</v>
      </c>
      <c r="D115" t="s">
        <v>1128</v>
      </c>
      <c r="E115" t="s">
        <v>1128</v>
      </c>
      <c r="F115" t="s">
        <v>1128</v>
      </c>
      <c r="G115" t="s">
        <v>3128</v>
      </c>
    </row>
    <row r="116" spans="2:7" x14ac:dyDescent="0.2">
      <c r="B116" t="s">
        <v>3249</v>
      </c>
      <c r="C116" t="s">
        <v>779</v>
      </c>
      <c r="D116" t="s">
        <v>775</v>
      </c>
      <c r="E116" t="s">
        <v>780</v>
      </c>
      <c r="F116" t="s">
        <v>780</v>
      </c>
      <c r="G116" t="s">
        <v>3128</v>
      </c>
    </row>
    <row r="117" spans="2:7" x14ac:dyDescent="0.2">
      <c r="B117" t="s">
        <v>3250</v>
      </c>
      <c r="C117" t="s">
        <v>1377</v>
      </c>
      <c r="D117" t="s">
        <v>1379</v>
      </c>
      <c r="E117" t="s">
        <v>1379</v>
      </c>
      <c r="F117" t="s">
        <v>1379</v>
      </c>
      <c r="G117" t="s">
        <v>3128</v>
      </c>
    </row>
    <row r="118" spans="2:7" x14ac:dyDescent="0.2">
      <c r="B118" t="s">
        <v>3251</v>
      </c>
      <c r="C118" t="s">
        <v>1363</v>
      </c>
      <c r="D118" t="s">
        <v>1364</v>
      </c>
      <c r="E118" t="s">
        <v>1364</v>
      </c>
      <c r="F118" t="s">
        <v>1364</v>
      </c>
      <c r="G118" t="s">
        <v>3128</v>
      </c>
    </row>
    <row r="119" spans="2:7" x14ac:dyDescent="0.2">
      <c r="B119" t="s">
        <v>3252</v>
      </c>
      <c r="C119" t="s">
        <v>1151</v>
      </c>
      <c r="D119" t="s">
        <v>1154</v>
      </c>
      <c r="E119" t="s">
        <v>1154</v>
      </c>
      <c r="F119" t="s">
        <v>1154</v>
      </c>
      <c r="G119" t="s">
        <v>3128</v>
      </c>
    </row>
    <row r="120" spans="2:7" x14ac:dyDescent="0.2">
      <c r="B120" t="s">
        <v>3253</v>
      </c>
      <c r="C120" t="s">
        <v>1601</v>
      </c>
      <c r="D120" t="s">
        <v>1602</v>
      </c>
      <c r="E120" t="s">
        <v>1602</v>
      </c>
      <c r="F120" t="s">
        <v>1602</v>
      </c>
      <c r="G120" t="s">
        <v>3128</v>
      </c>
    </row>
    <row r="121" spans="2:7" x14ac:dyDescent="0.2">
      <c r="B121" t="s">
        <v>3254</v>
      </c>
      <c r="C121" t="s">
        <v>1216</v>
      </c>
      <c r="D121" t="s">
        <v>1221</v>
      </c>
      <c r="E121" t="s">
        <v>1221</v>
      </c>
      <c r="F121" t="s">
        <v>1221</v>
      </c>
      <c r="G121" t="s">
        <v>3128</v>
      </c>
    </row>
    <row r="122" spans="2:7" x14ac:dyDescent="0.2">
      <c r="B122" t="s">
        <v>3255</v>
      </c>
      <c r="C122" t="s">
        <v>820</v>
      </c>
      <c r="D122" t="s">
        <v>821</v>
      </c>
      <c r="E122" t="s">
        <v>821</v>
      </c>
      <c r="F122" t="s">
        <v>821</v>
      </c>
      <c r="G122" t="s">
        <v>3128</v>
      </c>
    </row>
    <row r="123" spans="2:7" x14ac:dyDescent="0.2">
      <c r="B123" t="s">
        <v>3256</v>
      </c>
      <c r="C123" t="s">
        <v>627</v>
      </c>
      <c r="D123" t="s">
        <v>1106</v>
      </c>
      <c r="E123" t="s">
        <v>1106</v>
      </c>
      <c r="F123" t="s">
        <v>1106</v>
      </c>
      <c r="G123" t="s">
        <v>3128</v>
      </c>
    </row>
    <row r="124" spans="2:7" x14ac:dyDescent="0.2">
      <c r="B124" t="s">
        <v>3257</v>
      </c>
      <c r="C124" t="s">
        <v>588</v>
      </c>
      <c r="D124" t="s">
        <v>979</v>
      </c>
      <c r="E124" t="s">
        <v>979</v>
      </c>
      <c r="F124" t="s">
        <v>995</v>
      </c>
      <c r="G124" t="s">
        <v>3128</v>
      </c>
    </row>
    <row r="125" spans="2:7" x14ac:dyDescent="0.2">
      <c r="B125" t="s">
        <v>3258</v>
      </c>
      <c r="C125" t="s">
        <v>1500</v>
      </c>
      <c r="D125" t="s">
        <v>1506</v>
      </c>
      <c r="E125" t="s">
        <v>1506</v>
      </c>
      <c r="F125" t="s">
        <v>1506</v>
      </c>
      <c r="G125" t="s">
        <v>3128</v>
      </c>
    </row>
    <row r="126" spans="2:7" x14ac:dyDescent="0.2">
      <c r="B126" t="s">
        <v>3259</v>
      </c>
      <c r="C126" t="s">
        <v>493</v>
      </c>
      <c r="D126" t="s">
        <v>993</v>
      </c>
      <c r="E126" t="s">
        <v>993</v>
      </c>
      <c r="F126" t="s">
        <v>993</v>
      </c>
      <c r="G126" t="s">
        <v>3128</v>
      </c>
    </row>
    <row r="127" spans="2:7" x14ac:dyDescent="0.2">
      <c r="B127" t="s">
        <v>3260</v>
      </c>
      <c r="C127" t="s">
        <v>441</v>
      </c>
      <c r="D127" t="s">
        <v>1024</v>
      </c>
      <c r="E127" t="s">
        <v>1024</v>
      </c>
      <c r="F127" t="s">
        <v>1024</v>
      </c>
      <c r="G127" t="s">
        <v>3128</v>
      </c>
    </row>
    <row r="128" spans="2:7" x14ac:dyDescent="0.2">
      <c r="B128" t="s">
        <v>3261</v>
      </c>
      <c r="C128" t="s">
        <v>1604</v>
      </c>
      <c r="D128" t="s">
        <v>1607</v>
      </c>
      <c r="E128" t="s">
        <v>1607</v>
      </c>
      <c r="F128" t="s">
        <v>1607</v>
      </c>
      <c r="G128" t="s">
        <v>3128</v>
      </c>
    </row>
    <row r="129" spans="2:7" x14ac:dyDescent="0.2">
      <c r="B129" t="s">
        <v>3262</v>
      </c>
      <c r="C129" t="s">
        <v>865</v>
      </c>
      <c r="D129" t="s">
        <v>866</v>
      </c>
      <c r="E129" t="s">
        <v>866</v>
      </c>
      <c r="F129" t="s">
        <v>866</v>
      </c>
      <c r="G129" t="s">
        <v>3128</v>
      </c>
    </row>
    <row r="130" spans="2:7" x14ac:dyDescent="0.2">
      <c r="B130" t="s">
        <v>3263</v>
      </c>
      <c r="C130" t="s">
        <v>472</v>
      </c>
      <c r="D130" t="s">
        <v>726</v>
      </c>
      <c r="E130" t="s">
        <v>726</v>
      </c>
      <c r="F130" t="s">
        <v>726</v>
      </c>
      <c r="G130" t="s">
        <v>3128</v>
      </c>
    </row>
    <row r="131" spans="2:7" x14ac:dyDescent="0.2">
      <c r="B131" t="s">
        <v>3264</v>
      </c>
      <c r="C131" t="s">
        <v>1133</v>
      </c>
      <c r="D131" t="s">
        <v>1138</v>
      </c>
      <c r="E131" t="s">
        <v>1138</v>
      </c>
      <c r="F131" t="s">
        <v>1138</v>
      </c>
      <c r="G131" t="s">
        <v>3128</v>
      </c>
    </row>
    <row r="132" spans="2:7" x14ac:dyDescent="0.2">
      <c r="B132" t="s">
        <v>3265</v>
      </c>
      <c r="C132" t="s">
        <v>1627</v>
      </c>
      <c r="D132" t="s">
        <v>1628</v>
      </c>
      <c r="E132" t="s">
        <v>1628</v>
      </c>
      <c r="F132" t="s">
        <v>1628</v>
      </c>
      <c r="G132" t="s">
        <v>3128</v>
      </c>
    </row>
    <row r="133" spans="2:7" x14ac:dyDescent="0.2">
      <c r="B133" t="s">
        <v>3266</v>
      </c>
      <c r="C133" t="s">
        <v>1216</v>
      </c>
      <c r="D133" t="s">
        <v>1223</v>
      </c>
      <c r="E133" t="s">
        <v>1223</v>
      </c>
      <c r="F133" t="s">
        <v>1223</v>
      </c>
      <c r="G133" t="s">
        <v>3128</v>
      </c>
    </row>
    <row r="134" spans="2:7" x14ac:dyDescent="0.2">
      <c r="B134" t="s">
        <v>3267</v>
      </c>
      <c r="C134" t="s">
        <v>1273</v>
      </c>
      <c r="D134" t="s">
        <v>1276</v>
      </c>
      <c r="E134" t="s">
        <v>1276</v>
      </c>
      <c r="F134" t="s">
        <v>1276</v>
      </c>
      <c r="G134" t="s">
        <v>3128</v>
      </c>
    </row>
    <row r="135" spans="2:7" x14ac:dyDescent="0.2">
      <c r="B135" t="s">
        <v>3268</v>
      </c>
      <c r="C135" t="s">
        <v>790</v>
      </c>
      <c r="D135" t="s">
        <v>791</v>
      </c>
      <c r="E135" t="s">
        <v>791</v>
      </c>
      <c r="F135" t="s">
        <v>791</v>
      </c>
      <c r="G135" t="s">
        <v>3128</v>
      </c>
    </row>
    <row r="136" spans="2:7" x14ac:dyDescent="0.2">
      <c r="B136" t="s">
        <v>3269</v>
      </c>
      <c r="C136" t="s">
        <v>1338</v>
      </c>
      <c r="D136" t="s">
        <v>1348</v>
      </c>
      <c r="E136" t="s">
        <v>1348</v>
      </c>
      <c r="F136" t="s">
        <v>1348</v>
      </c>
      <c r="G136" t="s">
        <v>3128</v>
      </c>
    </row>
    <row r="137" spans="2:7" x14ac:dyDescent="0.2">
      <c r="B137" t="s">
        <v>3270</v>
      </c>
      <c r="C137" t="s">
        <v>631</v>
      </c>
      <c r="D137" t="s">
        <v>1117</v>
      </c>
      <c r="E137" t="s">
        <v>2677</v>
      </c>
      <c r="F137" t="s">
        <v>1117</v>
      </c>
      <c r="G137" t="s">
        <v>3128</v>
      </c>
    </row>
    <row r="138" spans="2:7" x14ac:dyDescent="0.2">
      <c r="B138" t="s">
        <v>3271</v>
      </c>
      <c r="C138" t="s">
        <v>1171</v>
      </c>
      <c r="D138" t="s">
        <v>1172</v>
      </c>
      <c r="E138" t="s">
        <v>1172</v>
      </c>
      <c r="F138" t="s">
        <v>1172</v>
      </c>
      <c r="G138" t="s">
        <v>3128</v>
      </c>
    </row>
    <row r="139" spans="2:7" x14ac:dyDescent="0.2">
      <c r="B139" t="s">
        <v>3272</v>
      </c>
      <c r="C139" t="s">
        <v>472</v>
      </c>
      <c r="D139" t="s">
        <v>728</v>
      </c>
      <c r="E139" t="s">
        <v>728</v>
      </c>
      <c r="F139" t="s">
        <v>728</v>
      </c>
      <c r="G139" t="s">
        <v>3128</v>
      </c>
    </row>
    <row r="140" spans="2:7" x14ac:dyDescent="0.2">
      <c r="B140" t="s">
        <v>3273</v>
      </c>
      <c r="C140" t="s">
        <v>1419</v>
      </c>
      <c r="D140" t="s">
        <v>1422</v>
      </c>
      <c r="E140" t="s">
        <v>1422</v>
      </c>
      <c r="F140" t="s">
        <v>1422</v>
      </c>
      <c r="G140" t="s">
        <v>3128</v>
      </c>
    </row>
    <row r="141" spans="2:7" x14ac:dyDescent="0.2">
      <c r="B141" t="s">
        <v>3274</v>
      </c>
      <c r="C141" t="s">
        <v>483</v>
      </c>
      <c r="D141" t="s">
        <v>871</v>
      </c>
      <c r="E141" t="s">
        <v>871</v>
      </c>
      <c r="F141" t="s">
        <v>871</v>
      </c>
      <c r="G141" t="s">
        <v>3128</v>
      </c>
    </row>
    <row r="142" spans="2:7" x14ac:dyDescent="0.2">
      <c r="B142" t="s">
        <v>3243</v>
      </c>
      <c r="C142" t="s">
        <v>492</v>
      </c>
      <c r="D142" t="s">
        <v>953</v>
      </c>
      <c r="E142" t="s">
        <v>953</v>
      </c>
      <c r="F142" t="s">
        <v>1073</v>
      </c>
      <c r="G142" t="s">
        <v>3128</v>
      </c>
    </row>
    <row r="143" spans="2:7" x14ac:dyDescent="0.2">
      <c r="B143" t="s">
        <v>3275</v>
      </c>
      <c r="C143" t="s">
        <v>620</v>
      </c>
      <c r="D143" t="s">
        <v>1097</v>
      </c>
      <c r="E143" t="s">
        <v>1097</v>
      </c>
      <c r="F143" t="s">
        <v>1097</v>
      </c>
      <c r="G143" t="s">
        <v>3128</v>
      </c>
    </row>
    <row r="144" spans="2:7" x14ac:dyDescent="0.2">
      <c r="B144" t="s">
        <v>3276</v>
      </c>
      <c r="C144" t="s">
        <v>605</v>
      </c>
      <c r="D144" t="s">
        <v>1085</v>
      </c>
      <c r="E144" t="s">
        <v>1085</v>
      </c>
      <c r="F144" t="s">
        <v>1085</v>
      </c>
      <c r="G144" t="s">
        <v>3128</v>
      </c>
    </row>
    <row r="145" spans="2:7" x14ac:dyDescent="0.2">
      <c r="B145" t="s">
        <v>3277</v>
      </c>
      <c r="C145" t="s">
        <v>1543</v>
      </c>
      <c r="D145" t="s">
        <v>1562</v>
      </c>
      <c r="E145" t="s">
        <v>1562</v>
      </c>
      <c r="F145" t="s">
        <v>1562</v>
      </c>
      <c r="G145" t="s">
        <v>3128</v>
      </c>
    </row>
    <row r="146" spans="2:7" x14ac:dyDescent="0.2">
      <c r="B146" t="s">
        <v>3278</v>
      </c>
      <c r="C146" t="s">
        <v>451</v>
      </c>
      <c r="D146" t="s">
        <v>1030</v>
      </c>
      <c r="E146" t="s">
        <v>1030</v>
      </c>
      <c r="F146" t="s">
        <v>1030</v>
      </c>
      <c r="G146" t="s">
        <v>3128</v>
      </c>
    </row>
    <row r="147" spans="2:7" x14ac:dyDescent="0.2">
      <c r="B147" t="s">
        <v>3279</v>
      </c>
      <c r="C147" t="s">
        <v>1543</v>
      </c>
      <c r="D147" t="s">
        <v>1564</v>
      </c>
      <c r="E147" t="s">
        <v>1564</v>
      </c>
      <c r="F147" t="s">
        <v>1564</v>
      </c>
      <c r="G147" t="s">
        <v>3128</v>
      </c>
    </row>
    <row r="148" spans="2:7" x14ac:dyDescent="0.2">
      <c r="B148" t="s">
        <v>3280</v>
      </c>
      <c r="C148" t="s">
        <v>1338</v>
      </c>
      <c r="D148" t="s">
        <v>1351</v>
      </c>
      <c r="E148" t="s">
        <v>1351</v>
      </c>
      <c r="F148" t="s">
        <v>1351</v>
      </c>
      <c r="G148" t="s">
        <v>3128</v>
      </c>
    </row>
    <row r="149" spans="2:7" x14ac:dyDescent="0.2">
      <c r="B149" t="s">
        <v>3281</v>
      </c>
      <c r="C149" t="s">
        <v>523</v>
      </c>
      <c r="D149" t="s">
        <v>942</v>
      </c>
      <c r="E149" t="s">
        <v>942</v>
      </c>
      <c r="F149" t="s">
        <v>942</v>
      </c>
      <c r="G149" t="s">
        <v>3128</v>
      </c>
    </row>
    <row r="150" spans="2:7" x14ac:dyDescent="0.2">
      <c r="B150" t="s">
        <v>3282</v>
      </c>
      <c r="C150" t="s">
        <v>919</v>
      </c>
      <c r="D150" t="s">
        <v>920</v>
      </c>
      <c r="E150" t="s">
        <v>920</v>
      </c>
      <c r="F150" t="s">
        <v>920</v>
      </c>
      <c r="G150" t="s">
        <v>3128</v>
      </c>
    </row>
    <row r="151" spans="2:7" x14ac:dyDescent="0.2">
      <c r="B151" t="s">
        <v>3283</v>
      </c>
      <c r="C151" t="s">
        <v>1433</v>
      </c>
      <c r="D151" t="s">
        <v>1438</v>
      </c>
      <c r="E151" t="s">
        <v>1438</v>
      </c>
      <c r="F151" t="s">
        <v>1438</v>
      </c>
      <c r="G151" t="s">
        <v>3128</v>
      </c>
    </row>
    <row r="152" spans="2:7" x14ac:dyDescent="0.2">
      <c r="B152" t="s">
        <v>3284</v>
      </c>
      <c r="C152" t="s">
        <v>547</v>
      </c>
      <c r="D152" t="s">
        <v>970</v>
      </c>
      <c r="E152" t="s">
        <v>970</v>
      </c>
      <c r="F152" t="s">
        <v>970</v>
      </c>
      <c r="G152" t="s">
        <v>3128</v>
      </c>
    </row>
    <row r="153" spans="2:7" x14ac:dyDescent="0.2">
      <c r="B153" t="s">
        <v>3285</v>
      </c>
      <c r="C153" t="s">
        <v>1455</v>
      </c>
      <c r="D153" t="s">
        <v>1452</v>
      </c>
      <c r="E153" t="s">
        <v>1692</v>
      </c>
      <c r="F153" t="s">
        <v>1452</v>
      </c>
      <c r="G153" t="s">
        <v>3128</v>
      </c>
    </row>
    <row r="154" spans="2:7" x14ac:dyDescent="0.2">
      <c r="B154" t="s">
        <v>3286</v>
      </c>
      <c r="C154" t="s">
        <v>1309</v>
      </c>
      <c r="D154" t="s">
        <v>1313</v>
      </c>
      <c r="E154" t="s">
        <v>1313</v>
      </c>
      <c r="F154" t="s">
        <v>1313</v>
      </c>
      <c r="G154" t="s">
        <v>3128</v>
      </c>
    </row>
    <row r="155" spans="2:7" x14ac:dyDescent="0.2">
      <c r="B155" t="s">
        <v>3287</v>
      </c>
      <c r="C155" t="s">
        <v>1195</v>
      </c>
      <c r="D155" t="s">
        <v>1196</v>
      </c>
      <c r="E155" t="s">
        <v>2657</v>
      </c>
      <c r="F155" t="s">
        <v>1196</v>
      </c>
      <c r="G155" t="s">
        <v>3128</v>
      </c>
    </row>
    <row r="156" spans="2:7" x14ac:dyDescent="0.2">
      <c r="B156" t="s">
        <v>3288</v>
      </c>
      <c r="C156" t="s">
        <v>1287</v>
      </c>
      <c r="D156" t="s">
        <v>1292</v>
      </c>
      <c r="E156" t="s">
        <v>1292</v>
      </c>
      <c r="F156" t="s">
        <v>1292</v>
      </c>
      <c r="G156" t="s">
        <v>3128</v>
      </c>
    </row>
    <row r="157" spans="2:7" x14ac:dyDescent="0.2">
      <c r="B157" t="s">
        <v>3289</v>
      </c>
      <c r="C157" t="s">
        <v>1252</v>
      </c>
      <c r="D157" t="s">
        <v>1257</v>
      </c>
      <c r="E157" t="s">
        <v>1257</v>
      </c>
      <c r="F157" t="s">
        <v>1257</v>
      </c>
      <c r="G157" t="s">
        <v>3128</v>
      </c>
    </row>
    <row r="158" spans="2:7" x14ac:dyDescent="0.2">
      <c r="B158" t="s">
        <v>3290</v>
      </c>
      <c r="C158" t="s">
        <v>1133</v>
      </c>
      <c r="D158" t="s">
        <v>1140</v>
      </c>
      <c r="E158" t="s">
        <v>1140</v>
      </c>
      <c r="F158" t="s">
        <v>1140</v>
      </c>
      <c r="G158" t="s">
        <v>3128</v>
      </c>
    </row>
    <row r="159" spans="2:7" x14ac:dyDescent="0.2">
      <c r="B159" t="s">
        <v>3291</v>
      </c>
      <c r="C159" t="s">
        <v>1374</v>
      </c>
      <c r="D159" t="s">
        <v>1375</v>
      </c>
      <c r="E159" t="s">
        <v>3132</v>
      </c>
      <c r="F159" t="s">
        <v>1375</v>
      </c>
      <c r="G159" t="s">
        <v>3128</v>
      </c>
    </row>
    <row r="160" spans="2:7" x14ac:dyDescent="0.2">
      <c r="B160" t="s">
        <v>3292</v>
      </c>
      <c r="C160" t="s">
        <v>1234</v>
      </c>
      <c r="D160" t="s">
        <v>1239</v>
      </c>
      <c r="E160" t="s">
        <v>1239</v>
      </c>
      <c r="F160" t="s">
        <v>1239</v>
      </c>
      <c r="G160" t="s">
        <v>3128</v>
      </c>
    </row>
    <row r="161" spans="2:7" x14ac:dyDescent="0.2">
      <c r="B161" t="s">
        <v>3293</v>
      </c>
      <c r="C161" t="s">
        <v>1488</v>
      </c>
      <c r="D161" t="s">
        <v>1493</v>
      </c>
      <c r="E161" t="s">
        <v>1493</v>
      </c>
      <c r="F161" t="s">
        <v>1493</v>
      </c>
      <c r="G161" t="s">
        <v>3128</v>
      </c>
    </row>
    <row r="162" spans="2:7" x14ac:dyDescent="0.2">
      <c r="B162" t="s">
        <v>3294</v>
      </c>
      <c r="C162" t="s">
        <v>1161</v>
      </c>
      <c r="D162" t="s">
        <v>1162</v>
      </c>
      <c r="E162" t="s">
        <v>1162</v>
      </c>
      <c r="F162" t="s">
        <v>1162</v>
      </c>
      <c r="G162" t="s">
        <v>3128</v>
      </c>
    </row>
    <row r="163" spans="2:7" x14ac:dyDescent="0.2">
      <c r="B163" t="s">
        <v>3295</v>
      </c>
      <c r="C163" t="s">
        <v>1234</v>
      </c>
      <c r="D163" t="s">
        <v>1241</v>
      </c>
      <c r="E163" t="s">
        <v>1241</v>
      </c>
      <c r="F163" t="s">
        <v>1241</v>
      </c>
      <c r="G163" t="s">
        <v>3128</v>
      </c>
    </row>
    <row r="164" spans="2:7" x14ac:dyDescent="0.2">
      <c r="B164" t="s">
        <v>3296</v>
      </c>
      <c r="C164" t="s">
        <v>482</v>
      </c>
      <c r="D164" t="s">
        <v>777</v>
      </c>
      <c r="E164" t="s">
        <v>777</v>
      </c>
      <c r="F164" t="s">
        <v>777</v>
      </c>
      <c r="G164" t="s">
        <v>3128</v>
      </c>
    </row>
    <row r="165" spans="2:7" x14ac:dyDescent="0.2">
      <c r="B165" t="s">
        <v>3297</v>
      </c>
      <c r="C165" t="s">
        <v>527</v>
      </c>
      <c r="D165" t="s">
        <v>948</v>
      </c>
      <c r="E165" t="s">
        <v>948</v>
      </c>
      <c r="F165" t="s">
        <v>948</v>
      </c>
      <c r="G165" t="s">
        <v>3128</v>
      </c>
    </row>
    <row r="166" spans="2:7" x14ac:dyDescent="0.2">
      <c r="B166" t="s">
        <v>3298</v>
      </c>
      <c r="C166" t="s">
        <v>432</v>
      </c>
      <c r="D166" t="s">
        <v>1016</v>
      </c>
      <c r="E166" t="s">
        <v>1016</v>
      </c>
      <c r="F166" t="s">
        <v>1016</v>
      </c>
      <c r="G166" t="s">
        <v>3128</v>
      </c>
    </row>
    <row r="167" spans="2:7" x14ac:dyDescent="0.2">
      <c r="B167" t="s">
        <v>3299</v>
      </c>
      <c r="C167" t="s">
        <v>1510</v>
      </c>
      <c r="D167" t="s">
        <v>1511</v>
      </c>
      <c r="E167" t="s">
        <v>1511</v>
      </c>
      <c r="F167" t="s">
        <v>1511</v>
      </c>
      <c r="G167" t="s">
        <v>3128</v>
      </c>
    </row>
    <row r="168" spans="2:7" x14ac:dyDescent="0.2">
      <c r="B168" t="s">
        <v>3300</v>
      </c>
      <c r="C168" t="s">
        <v>577</v>
      </c>
      <c r="D168" t="s">
        <v>1001</v>
      </c>
      <c r="E168" t="s">
        <v>1001</v>
      </c>
      <c r="F168" t="s">
        <v>1001</v>
      </c>
      <c r="G168" t="s">
        <v>3128</v>
      </c>
    </row>
    <row r="169" spans="2:7" x14ac:dyDescent="0.2">
      <c r="B169" t="s">
        <v>3301</v>
      </c>
      <c r="C169" t="s">
        <v>1299</v>
      </c>
      <c r="D169" t="s">
        <v>1300</v>
      </c>
      <c r="E169" t="s">
        <v>1300</v>
      </c>
      <c r="F169" t="s">
        <v>1300</v>
      </c>
      <c r="G169" t="s">
        <v>3128</v>
      </c>
    </row>
    <row r="170" spans="2:7" x14ac:dyDescent="0.2">
      <c r="B170" t="s">
        <v>3302</v>
      </c>
      <c r="C170" t="s">
        <v>1052</v>
      </c>
      <c r="D170" t="s">
        <v>1053</v>
      </c>
      <c r="E170" t="s">
        <v>1053</v>
      </c>
      <c r="F170" t="s">
        <v>1053</v>
      </c>
      <c r="G170" t="s">
        <v>3128</v>
      </c>
    </row>
    <row r="171" spans="2:7" x14ac:dyDescent="0.2">
      <c r="B171" t="s">
        <v>3303</v>
      </c>
      <c r="C171" t="s">
        <v>445</v>
      </c>
      <c r="D171" t="s">
        <v>1026</v>
      </c>
      <c r="E171" t="s">
        <v>1026</v>
      </c>
      <c r="F171" t="s">
        <v>1026</v>
      </c>
      <c r="G171" t="s">
        <v>3128</v>
      </c>
    </row>
    <row r="172" spans="2:7" x14ac:dyDescent="0.2">
      <c r="B172" t="s">
        <v>3304</v>
      </c>
      <c r="C172" t="s">
        <v>479</v>
      </c>
      <c r="D172" t="s">
        <v>754</v>
      </c>
      <c r="E172" t="s">
        <v>754</v>
      </c>
      <c r="F172" t="s">
        <v>754</v>
      </c>
      <c r="G172" t="s">
        <v>3128</v>
      </c>
    </row>
    <row r="173" spans="2:7" x14ac:dyDescent="0.2">
      <c r="B173" t="s">
        <v>3305</v>
      </c>
      <c r="C173" t="s">
        <v>1406</v>
      </c>
      <c r="D173" t="s">
        <v>1407</v>
      </c>
      <c r="E173" t="s">
        <v>1407</v>
      </c>
      <c r="F173" t="s">
        <v>1407</v>
      </c>
      <c r="G173" t="s">
        <v>3128</v>
      </c>
    </row>
    <row r="174" spans="2:7" x14ac:dyDescent="0.2">
      <c r="B174" t="s">
        <v>3306</v>
      </c>
      <c r="C174" t="s">
        <v>1176</v>
      </c>
      <c r="D174" t="s">
        <v>1177</v>
      </c>
      <c r="E174" t="s">
        <v>1177</v>
      </c>
      <c r="F174" t="s">
        <v>1177</v>
      </c>
      <c r="G174" t="s">
        <v>3128</v>
      </c>
    </row>
    <row r="175" spans="2:7" x14ac:dyDescent="0.2">
      <c r="B175" t="s">
        <v>3307</v>
      </c>
      <c r="C175" t="s">
        <v>1583</v>
      </c>
      <c r="D175" t="s">
        <v>1590</v>
      </c>
      <c r="E175" t="s">
        <v>1590</v>
      </c>
      <c r="F175" t="s">
        <v>1590</v>
      </c>
      <c r="G175" t="s">
        <v>3128</v>
      </c>
    </row>
    <row r="176" spans="2:7" x14ac:dyDescent="0.2">
      <c r="B176" t="s">
        <v>3308</v>
      </c>
      <c r="C176" t="s">
        <v>477</v>
      </c>
      <c r="D176" t="s">
        <v>750</v>
      </c>
      <c r="E176" t="s">
        <v>750</v>
      </c>
      <c r="F176" t="s">
        <v>750</v>
      </c>
      <c r="G176" t="s">
        <v>3128</v>
      </c>
    </row>
    <row r="177" spans="2:7" x14ac:dyDescent="0.2">
      <c r="B177" t="s">
        <v>3309</v>
      </c>
      <c r="C177" t="s">
        <v>1583</v>
      </c>
      <c r="D177" t="s">
        <v>1592</v>
      </c>
      <c r="E177" t="s">
        <v>1592</v>
      </c>
      <c r="F177" t="s">
        <v>1592</v>
      </c>
      <c r="G177" t="s">
        <v>3128</v>
      </c>
    </row>
    <row r="178" spans="2:7" x14ac:dyDescent="0.2">
      <c r="B178" t="s">
        <v>3310</v>
      </c>
      <c r="C178" t="s">
        <v>1189</v>
      </c>
      <c r="D178" t="s">
        <v>1190</v>
      </c>
      <c r="E178" t="s">
        <v>1190</v>
      </c>
      <c r="F178" t="s">
        <v>1190</v>
      </c>
      <c r="G178" t="s">
        <v>3128</v>
      </c>
    </row>
    <row r="179" spans="2:7" x14ac:dyDescent="0.2">
      <c r="B179" t="s">
        <v>3311</v>
      </c>
      <c r="C179" t="s">
        <v>1513</v>
      </c>
      <c r="D179" t="s">
        <v>1516</v>
      </c>
      <c r="E179" t="s">
        <v>1516</v>
      </c>
      <c r="F179" t="s">
        <v>1516</v>
      </c>
      <c r="G179" t="s">
        <v>3128</v>
      </c>
    </row>
    <row r="180" spans="2:7" x14ac:dyDescent="0.2">
      <c r="B180" t="s">
        <v>3312</v>
      </c>
      <c r="C180" t="s">
        <v>883</v>
      </c>
      <c r="D180" t="s">
        <v>884</v>
      </c>
      <c r="E180" t="s">
        <v>884</v>
      </c>
      <c r="F180" t="s">
        <v>884</v>
      </c>
      <c r="G180" t="s">
        <v>3128</v>
      </c>
    </row>
    <row r="181" spans="2:7" x14ac:dyDescent="0.2">
      <c r="B181" t="s">
        <v>3313</v>
      </c>
      <c r="C181" t="s">
        <v>1133</v>
      </c>
      <c r="D181" t="s">
        <v>1142</v>
      </c>
      <c r="E181" t="s">
        <v>1142</v>
      </c>
      <c r="F181" t="s">
        <v>1142</v>
      </c>
      <c r="G181" t="s">
        <v>3128</v>
      </c>
    </row>
    <row r="182" spans="2:7" x14ac:dyDescent="0.2">
      <c r="B182" t="s">
        <v>3314</v>
      </c>
      <c r="C182" t="s">
        <v>1287</v>
      </c>
      <c r="D182" t="s">
        <v>1294</v>
      </c>
      <c r="E182" t="s">
        <v>1294</v>
      </c>
      <c r="F182" t="s">
        <v>1294</v>
      </c>
      <c r="G182" t="s">
        <v>3128</v>
      </c>
    </row>
    <row r="183" spans="2:7" x14ac:dyDescent="0.2">
      <c r="B183" t="s">
        <v>3315</v>
      </c>
      <c r="C183" t="s">
        <v>1309</v>
      </c>
      <c r="D183" t="s">
        <v>1316</v>
      </c>
      <c r="E183" t="s">
        <v>1316</v>
      </c>
      <c r="F183" t="s">
        <v>1316</v>
      </c>
      <c r="G183" t="s">
        <v>3128</v>
      </c>
    </row>
    <row r="184" spans="2:7" x14ac:dyDescent="0.2">
      <c r="B184" t="s">
        <v>3316</v>
      </c>
      <c r="C184" t="s">
        <v>1583</v>
      </c>
      <c r="D184" t="s">
        <v>1594</v>
      </c>
      <c r="E184" t="s">
        <v>1594</v>
      </c>
      <c r="F184" t="s">
        <v>1594</v>
      </c>
      <c r="G184" t="s">
        <v>3128</v>
      </c>
    </row>
    <row r="185" spans="2:7" x14ac:dyDescent="0.2">
      <c r="B185" t="s">
        <v>3317</v>
      </c>
      <c r="C185" t="s">
        <v>1419</v>
      </c>
      <c r="D185" t="s">
        <v>1424</v>
      </c>
      <c r="E185" t="s">
        <v>1424</v>
      </c>
      <c r="F185" t="s">
        <v>1424</v>
      </c>
      <c r="G185" t="s">
        <v>3128</v>
      </c>
    </row>
    <row r="186" spans="2:7" x14ac:dyDescent="0.2">
      <c r="B186" t="s">
        <v>3318</v>
      </c>
      <c r="C186" t="s">
        <v>1299</v>
      </c>
      <c r="D186" t="s">
        <v>1303</v>
      </c>
      <c r="E186" t="s">
        <v>1303</v>
      </c>
      <c r="F186" t="s">
        <v>1303</v>
      </c>
      <c r="G186" t="s">
        <v>3128</v>
      </c>
    </row>
    <row r="187" spans="2:7" x14ac:dyDescent="0.2">
      <c r="B187" t="s">
        <v>3319</v>
      </c>
      <c r="C187" t="s">
        <v>612</v>
      </c>
      <c r="D187" t="s">
        <v>1089</v>
      </c>
      <c r="E187" t="s">
        <v>1089</v>
      </c>
      <c r="F187" t="s">
        <v>1089</v>
      </c>
      <c r="G187" t="s">
        <v>3128</v>
      </c>
    </row>
    <row r="188" spans="2:7" x14ac:dyDescent="0.2">
      <c r="B188" t="s">
        <v>3320</v>
      </c>
      <c r="C188" t="s">
        <v>490</v>
      </c>
      <c r="D188" t="s">
        <v>1065</v>
      </c>
      <c r="E188" t="s">
        <v>1065</v>
      </c>
      <c r="F188" t="s">
        <v>1065</v>
      </c>
      <c r="G188" t="s">
        <v>3128</v>
      </c>
    </row>
    <row r="189" spans="2:7" x14ac:dyDescent="0.2">
      <c r="B189" t="s">
        <v>3321</v>
      </c>
      <c r="C189" t="s">
        <v>521</v>
      </c>
      <c r="D189" t="s">
        <v>940</v>
      </c>
      <c r="E189" t="s">
        <v>940</v>
      </c>
      <c r="F189" t="s">
        <v>940</v>
      </c>
      <c r="G189" t="s">
        <v>3128</v>
      </c>
    </row>
    <row r="190" spans="2:7" x14ac:dyDescent="0.2">
      <c r="B190" t="s">
        <v>3322</v>
      </c>
      <c r="C190" t="s">
        <v>1395</v>
      </c>
      <c r="D190" t="s">
        <v>1392</v>
      </c>
      <c r="E190" t="s">
        <v>1392</v>
      </c>
      <c r="F190" t="s">
        <v>1396</v>
      </c>
      <c r="G190" t="s">
        <v>3128</v>
      </c>
    </row>
    <row r="191" spans="2:7" x14ac:dyDescent="0.2">
      <c r="B191" t="s">
        <v>3323</v>
      </c>
      <c r="C191" t="s">
        <v>516</v>
      </c>
      <c r="D191" t="s">
        <v>926</v>
      </c>
      <c r="E191" t="s">
        <v>926</v>
      </c>
      <c r="F191" t="s">
        <v>926</v>
      </c>
      <c r="G191" t="s">
        <v>3128</v>
      </c>
    </row>
    <row r="192" spans="2:7" x14ac:dyDescent="0.2">
      <c r="B192" t="s">
        <v>3324</v>
      </c>
      <c r="C192" t="s">
        <v>1370</v>
      </c>
      <c r="D192" t="s">
        <v>1371</v>
      </c>
      <c r="E192" t="s">
        <v>1371</v>
      </c>
      <c r="F192" t="s">
        <v>1371</v>
      </c>
      <c r="G192" t="s">
        <v>3128</v>
      </c>
    </row>
    <row r="193" spans="2:7" x14ac:dyDescent="0.2">
      <c r="B193" t="s">
        <v>3325</v>
      </c>
      <c r="C193" t="s">
        <v>498</v>
      </c>
      <c r="D193" t="s">
        <v>1059</v>
      </c>
      <c r="E193" t="s">
        <v>1059</v>
      </c>
      <c r="F193" t="s">
        <v>1059</v>
      </c>
      <c r="G193" t="s">
        <v>3128</v>
      </c>
    </row>
    <row r="194" spans="2:7" x14ac:dyDescent="0.2">
      <c r="B194" t="s">
        <v>3326</v>
      </c>
      <c r="C194" t="s">
        <v>469</v>
      </c>
      <c r="D194" t="s">
        <v>1048</v>
      </c>
      <c r="E194" t="s">
        <v>1048</v>
      </c>
      <c r="F194" t="s">
        <v>1048</v>
      </c>
      <c r="G194" t="s">
        <v>3128</v>
      </c>
    </row>
    <row r="195" spans="2:7" x14ac:dyDescent="0.2">
      <c r="B195" t="s">
        <v>3327</v>
      </c>
      <c r="C195" t="s">
        <v>1433</v>
      </c>
      <c r="D195" t="s">
        <v>1440</v>
      </c>
      <c r="E195" t="s">
        <v>1440</v>
      </c>
      <c r="F195" t="s">
        <v>1440</v>
      </c>
      <c r="G195" t="s">
        <v>3128</v>
      </c>
    </row>
    <row r="196" spans="2:7" x14ac:dyDescent="0.2">
      <c r="B196" t="s">
        <v>3328</v>
      </c>
      <c r="C196" t="s">
        <v>1319</v>
      </c>
      <c r="D196" t="s">
        <v>1326</v>
      </c>
      <c r="E196" t="s">
        <v>1326</v>
      </c>
      <c r="F196" t="s">
        <v>1326</v>
      </c>
      <c r="G196" t="s">
        <v>3128</v>
      </c>
    </row>
    <row r="197" spans="2:7" x14ac:dyDescent="0.2">
      <c r="B197" t="s">
        <v>3329</v>
      </c>
      <c r="C197" t="s">
        <v>1413</v>
      </c>
      <c r="D197" t="s">
        <v>1414</v>
      </c>
      <c r="E197" t="s">
        <v>1414</v>
      </c>
      <c r="F197" t="s">
        <v>1414</v>
      </c>
      <c r="G197" t="s">
        <v>3128</v>
      </c>
    </row>
    <row r="198" spans="2:7" x14ac:dyDescent="0.2">
      <c r="B198" t="s">
        <v>3330</v>
      </c>
      <c r="C198" t="s">
        <v>614</v>
      </c>
      <c r="D198" t="s">
        <v>1091</v>
      </c>
      <c r="E198" t="s">
        <v>1091</v>
      </c>
      <c r="F198" t="s">
        <v>1091</v>
      </c>
      <c r="G198" t="s">
        <v>3128</v>
      </c>
    </row>
    <row r="199" spans="2:7" x14ac:dyDescent="0.2">
      <c r="B199" t="s">
        <v>3331</v>
      </c>
      <c r="C199" t="s">
        <v>1252</v>
      </c>
      <c r="D199" t="s">
        <v>1259</v>
      </c>
      <c r="E199" t="s">
        <v>1259</v>
      </c>
      <c r="F199" t="s">
        <v>1259</v>
      </c>
      <c r="G199" t="s">
        <v>3128</v>
      </c>
    </row>
    <row r="200" spans="2:7" x14ac:dyDescent="0.2">
      <c r="B200" t="s">
        <v>3332</v>
      </c>
      <c r="C200" t="s">
        <v>551</v>
      </c>
      <c r="D200" t="s">
        <v>974</v>
      </c>
      <c r="E200" t="s">
        <v>974</v>
      </c>
      <c r="F200" t="s">
        <v>974</v>
      </c>
      <c r="G200" t="s">
        <v>3128</v>
      </c>
    </row>
    <row r="201" spans="2:7" x14ac:dyDescent="0.2">
      <c r="B201" t="s">
        <v>3333</v>
      </c>
      <c r="C201" t="s">
        <v>1319</v>
      </c>
      <c r="D201" t="s">
        <v>1329</v>
      </c>
      <c r="E201" t="s">
        <v>1329</v>
      </c>
      <c r="F201" t="s">
        <v>1329</v>
      </c>
      <c r="G201" t="s">
        <v>3128</v>
      </c>
    </row>
    <row r="202" spans="2:7" x14ac:dyDescent="0.2">
      <c r="B202" t="s">
        <v>3334</v>
      </c>
      <c r="C202" t="s">
        <v>1388</v>
      </c>
      <c r="D202" t="s">
        <v>1389</v>
      </c>
      <c r="E202" t="s">
        <v>1389</v>
      </c>
      <c r="F202" t="s">
        <v>1389</v>
      </c>
      <c r="G202" t="s">
        <v>3128</v>
      </c>
    </row>
    <row r="203" spans="2:7" x14ac:dyDescent="0.2">
      <c r="B203" t="s">
        <v>3335</v>
      </c>
      <c r="C203" t="s">
        <v>860</v>
      </c>
      <c r="D203" t="s">
        <v>861</v>
      </c>
      <c r="E203" t="s">
        <v>861</v>
      </c>
      <c r="F203" t="s">
        <v>861</v>
      </c>
      <c r="G203" t="s">
        <v>3128</v>
      </c>
    </row>
    <row r="204" spans="2:7" x14ac:dyDescent="0.2">
      <c r="B204" t="s">
        <v>3336</v>
      </c>
      <c r="C204" t="s">
        <v>465</v>
      </c>
      <c r="D204" t="s">
        <v>1044</v>
      </c>
      <c r="E204" t="s">
        <v>1044</v>
      </c>
      <c r="F204" t="s">
        <v>1042</v>
      </c>
      <c r="G204" t="s">
        <v>3128</v>
      </c>
    </row>
    <row r="205" spans="2:7" x14ac:dyDescent="0.2">
      <c r="B205" t="s">
        <v>3337</v>
      </c>
      <c r="C205" t="s">
        <v>1202</v>
      </c>
      <c r="D205" t="s">
        <v>1203</v>
      </c>
      <c r="E205" t="s">
        <v>1203</v>
      </c>
      <c r="F205" t="s">
        <v>1203</v>
      </c>
      <c r="G205" t="s">
        <v>3128</v>
      </c>
    </row>
    <row r="206" spans="2:7" x14ac:dyDescent="0.2">
      <c r="B206" t="s">
        <v>3338</v>
      </c>
      <c r="C206" t="s">
        <v>506</v>
      </c>
      <c r="D206" t="s">
        <v>1061</v>
      </c>
      <c r="E206" t="s">
        <v>1061</v>
      </c>
      <c r="F206" t="s">
        <v>1061</v>
      </c>
      <c r="G206" t="s">
        <v>3128</v>
      </c>
    </row>
    <row r="207" spans="2:7" x14ac:dyDescent="0.2">
      <c r="B207" t="s">
        <v>3339</v>
      </c>
      <c r="C207" t="s">
        <v>461</v>
      </c>
      <c r="D207" t="s">
        <v>1038</v>
      </c>
      <c r="E207" t="s">
        <v>1038</v>
      </c>
      <c r="F207" t="s">
        <v>1038</v>
      </c>
      <c r="G207" t="s">
        <v>3128</v>
      </c>
    </row>
    <row r="208" spans="2:7" x14ac:dyDescent="0.2">
      <c r="B208" t="s">
        <v>3340</v>
      </c>
      <c r="C208" t="s">
        <v>1604</v>
      </c>
      <c r="D208" t="s">
        <v>1609</v>
      </c>
      <c r="E208" t="s">
        <v>1609</v>
      </c>
      <c r="F208" t="s">
        <v>1609</v>
      </c>
      <c r="G208" t="s">
        <v>3128</v>
      </c>
    </row>
    <row r="209" spans="2:7" x14ac:dyDescent="0.2">
      <c r="B209" t="s">
        <v>3341</v>
      </c>
      <c r="C209" t="s">
        <v>1604</v>
      </c>
      <c r="D209" t="s">
        <v>1611</v>
      </c>
      <c r="E209" t="s">
        <v>1611</v>
      </c>
      <c r="F209" t="s">
        <v>1611</v>
      </c>
      <c r="G209" t="s">
        <v>3128</v>
      </c>
    </row>
    <row r="210" spans="2:7" x14ac:dyDescent="0.2">
      <c r="B210" t="s">
        <v>3342</v>
      </c>
      <c r="C210" t="s">
        <v>1252</v>
      </c>
      <c r="D210" t="s">
        <v>1261</v>
      </c>
      <c r="E210" t="s">
        <v>1261</v>
      </c>
      <c r="F210" t="s">
        <v>1261</v>
      </c>
      <c r="G210" t="s">
        <v>3128</v>
      </c>
    </row>
    <row r="211" spans="2:7" x14ac:dyDescent="0.2">
      <c r="B211" t="s">
        <v>3343</v>
      </c>
      <c r="C211" t="s">
        <v>808</v>
      </c>
      <c r="D211" t="s">
        <v>809</v>
      </c>
      <c r="E211" t="s">
        <v>809</v>
      </c>
      <c r="F211" t="s">
        <v>809</v>
      </c>
      <c r="G211" t="s">
        <v>3128</v>
      </c>
    </row>
    <row r="212" spans="2:7" x14ac:dyDescent="0.2">
      <c r="B212" t="s">
        <v>3344</v>
      </c>
      <c r="C212" t="s">
        <v>1133</v>
      </c>
      <c r="D212" t="s">
        <v>1144</v>
      </c>
      <c r="E212" t="s">
        <v>1144</v>
      </c>
      <c r="F212" t="s">
        <v>1144</v>
      </c>
      <c r="G212" t="s">
        <v>3128</v>
      </c>
    </row>
    <row r="213" spans="2:7" x14ac:dyDescent="0.2">
      <c r="B213" t="s">
        <v>3345</v>
      </c>
      <c r="C213" t="s">
        <v>529</v>
      </c>
      <c r="D213" t="s">
        <v>953</v>
      </c>
      <c r="E213" t="s">
        <v>953</v>
      </c>
      <c r="F213" t="s">
        <v>953</v>
      </c>
      <c r="G213" t="s">
        <v>3128</v>
      </c>
    </row>
    <row r="214" spans="2:7" x14ac:dyDescent="0.2">
      <c r="B214" t="s">
        <v>3346</v>
      </c>
      <c r="C214" t="s">
        <v>880</v>
      </c>
      <c r="D214" t="s">
        <v>881</v>
      </c>
      <c r="E214" t="s">
        <v>881</v>
      </c>
      <c r="F214" t="s">
        <v>881</v>
      </c>
      <c r="G214" t="s">
        <v>3128</v>
      </c>
    </row>
    <row r="215" spans="2:7" x14ac:dyDescent="0.2">
      <c r="B215" t="s">
        <v>3347</v>
      </c>
      <c r="C215" t="s">
        <v>627</v>
      </c>
      <c r="D215" t="s">
        <v>1108</v>
      </c>
      <c r="E215" t="s">
        <v>1108</v>
      </c>
      <c r="F215" t="s">
        <v>1108</v>
      </c>
      <c r="G215" t="s">
        <v>3128</v>
      </c>
    </row>
    <row r="216" spans="2:7" x14ac:dyDescent="0.2">
      <c r="B216" t="s">
        <v>3348</v>
      </c>
      <c r="C216" t="s">
        <v>1398</v>
      </c>
      <c r="D216" t="s">
        <v>1399</v>
      </c>
      <c r="E216" t="s">
        <v>1399</v>
      </c>
      <c r="F216" t="s">
        <v>1399</v>
      </c>
      <c r="G216" t="s">
        <v>3128</v>
      </c>
    </row>
    <row r="217" spans="2:7" x14ac:dyDescent="0.2">
      <c r="B217" t="s">
        <v>3349</v>
      </c>
      <c r="C217" t="s">
        <v>1460</v>
      </c>
      <c r="D217" t="s">
        <v>1461</v>
      </c>
      <c r="E217" t="s">
        <v>1461</v>
      </c>
      <c r="F217" t="s">
        <v>1461</v>
      </c>
      <c r="G217" t="s">
        <v>3128</v>
      </c>
    </row>
    <row r="218" spans="2:7" x14ac:dyDescent="0.2">
      <c r="B218" t="s">
        <v>3350</v>
      </c>
      <c r="C218" t="s">
        <v>1500</v>
      </c>
      <c r="D218" t="s">
        <v>1508</v>
      </c>
      <c r="E218" t="s">
        <v>1508</v>
      </c>
      <c r="F218" t="s">
        <v>1508</v>
      </c>
      <c r="G218" t="s">
        <v>3128</v>
      </c>
    </row>
    <row r="219" spans="2:7" x14ac:dyDescent="0.2">
      <c r="B219" t="s">
        <v>3351</v>
      </c>
      <c r="C219" t="s">
        <v>516</v>
      </c>
      <c r="D219" t="s">
        <v>928</v>
      </c>
      <c r="E219" t="s">
        <v>928</v>
      </c>
      <c r="F219" t="s">
        <v>928</v>
      </c>
      <c r="G219" t="s">
        <v>3128</v>
      </c>
    </row>
    <row r="220" spans="2:7" x14ac:dyDescent="0.2">
      <c r="B220" t="s">
        <v>3352</v>
      </c>
      <c r="C220" t="s">
        <v>887</v>
      </c>
      <c r="D220" t="s">
        <v>888</v>
      </c>
      <c r="E220" t="s">
        <v>888</v>
      </c>
      <c r="F220" t="s">
        <v>888</v>
      </c>
      <c r="G220" t="s">
        <v>3128</v>
      </c>
    </row>
    <row r="221" spans="2:7" x14ac:dyDescent="0.2">
      <c r="B221" t="s">
        <v>3353</v>
      </c>
      <c r="C221" t="s">
        <v>1543</v>
      </c>
      <c r="D221" t="s">
        <v>1566</v>
      </c>
      <c r="E221" t="s">
        <v>1566</v>
      </c>
      <c r="F221" t="s">
        <v>1566</v>
      </c>
      <c r="G221" t="s">
        <v>3128</v>
      </c>
    </row>
    <row r="222" spans="2:7" x14ac:dyDescent="0.2">
      <c r="B222" t="s">
        <v>3354</v>
      </c>
      <c r="C222" t="s">
        <v>1184</v>
      </c>
      <c r="D222" t="s">
        <v>1128</v>
      </c>
      <c r="E222" t="s">
        <v>1128</v>
      </c>
      <c r="F222" t="s">
        <v>1128</v>
      </c>
      <c r="G222" t="s">
        <v>3128</v>
      </c>
    </row>
    <row r="223" spans="2:7" x14ac:dyDescent="0.2">
      <c r="B223" t="s">
        <v>3355</v>
      </c>
      <c r="C223" t="s">
        <v>766</v>
      </c>
      <c r="D223" t="s">
        <v>775</v>
      </c>
      <c r="E223" t="s">
        <v>1693</v>
      </c>
      <c r="F223" t="s">
        <v>767</v>
      </c>
      <c r="G223" t="s">
        <v>3128</v>
      </c>
    </row>
    <row r="224" spans="2:7" x14ac:dyDescent="0.2">
      <c r="B224" t="s">
        <v>3336</v>
      </c>
      <c r="C224" t="s">
        <v>465</v>
      </c>
      <c r="D224" t="s">
        <v>1044</v>
      </c>
      <c r="E224" t="s">
        <v>1044</v>
      </c>
      <c r="F224" t="s">
        <v>1044</v>
      </c>
      <c r="G224" t="s">
        <v>3128</v>
      </c>
    </row>
    <row r="225" spans="2:7" x14ac:dyDescent="0.2">
      <c r="B225" t="s">
        <v>3356</v>
      </c>
      <c r="C225" t="s">
        <v>1613</v>
      </c>
      <c r="D225" t="s">
        <v>1618</v>
      </c>
      <c r="E225" t="s">
        <v>1618</v>
      </c>
      <c r="F225" t="s">
        <v>1618</v>
      </c>
      <c r="G225" t="s">
        <v>3128</v>
      </c>
    </row>
    <row r="226" spans="2:7" x14ac:dyDescent="0.2">
      <c r="B226" t="s">
        <v>3357</v>
      </c>
      <c r="C226" t="s">
        <v>1543</v>
      </c>
      <c r="D226" t="s">
        <v>1568</v>
      </c>
      <c r="E226" t="s">
        <v>1568</v>
      </c>
      <c r="F226" t="s">
        <v>1568</v>
      </c>
      <c r="G226" t="s">
        <v>3128</v>
      </c>
    </row>
    <row r="227" spans="2:7" x14ac:dyDescent="0.2">
      <c r="B227" t="s">
        <v>3358</v>
      </c>
      <c r="C227" t="s">
        <v>793</v>
      </c>
      <c r="D227" t="s">
        <v>798</v>
      </c>
      <c r="E227" t="s">
        <v>798</v>
      </c>
      <c r="F227" t="s">
        <v>798</v>
      </c>
      <c r="G227" t="s">
        <v>3128</v>
      </c>
    </row>
    <row r="228" spans="2:7" x14ac:dyDescent="0.2">
      <c r="B228" t="s">
        <v>3359</v>
      </c>
      <c r="C228" t="s">
        <v>473</v>
      </c>
      <c r="D228" t="s">
        <v>730</v>
      </c>
      <c r="E228" t="s">
        <v>730</v>
      </c>
      <c r="F228" t="s">
        <v>730</v>
      </c>
      <c r="G228" t="s">
        <v>3128</v>
      </c>
    </row>
    <row r="229" spans="2:7" x14ac:dyDescent="0.2">
      <c r="B229" t="s">
        <v>3360</v>
      </c>
      <c r="C229" t="s">
        <v>808</v>
      </c>
      <c r="D229" t="s">
        <v>811</v>
      </c>
      <c r="E229" t="s">
        <v>811</v>
      </c>
      <c r="F229" t="s">
        <v>811</v>
      </c>
      <c r="G229" t="s">
        <v>3128</v>
      </c>
    </row>
    <row r="230" spans="2:7" x14ac:dyDescent="0.2">
      <c r="B230" t="s">
        <v>3361</v>
      </c>
      <c r="C230" t="s">
        <v>1476</v>
      </c>
      <c r="D230" t="s">
        <v>1479</v>
      </c>
      <c r="E230" t="s">
        <v>1479</v>
      </c>
      <c r="F230" t="s">
        <v>1479</v>
      </c>
      <c r="G230" t="s">
        <v>3128</v>
      </c>
    </row>
    <row r="231" spans="2:7" x14ac:dyDescent="0.2">
      <c r="B231" t="s">
        <v>3362</v>
      </c>
      <c r="C231" t="s">
        <v>527</v>
      </c>
      <c r="D231" t="s">
        <v>950</v>
      </c>
      <c r="E231" t="s">
        <v>950</v>
      </c>
      <c r="F231" t="s">
        <v>950</v>
      </c>
      <c r="G231" t="s">
        <v>3128</v>
      </c>
    </row>
    <row r="232" spans="2:7" x14ac:dyDescent="0.2">
      <c r="B232" t="s">
        <v>3363</v>
      </c>
      <c r="C232" t="s">
        <v>516</v>
      </c>
      <c r="D232" t="s">
        <v>930</v>
      </c>
      <c r="E232" t="s">
        <v>930</v>
      </c>
      <c r="F232" t="s">
        <v>930</v>
      </c>
      <c r="G232" t="s">
        <v>3128</v>
      </c>
    </row>
    <row r="233" spans="2:7" x14ac:dyDescent="0.2">
      <c r="B233" t="s">
        <v>3364</v>
      </c>
      <c r="C233" t="s">
        <v>1470</v>
      </c>
      <c r="D233" t="s">
        <v>1471</v>
      </c>
      <c r="E233" t="s">
        <v>3134</v>
      </c>
      <c r="F233" t="s">
        <v>1471</v>
      </c>
      <c r="G233" t="s">
        <v>3128</v>
      </c>
    </row>
    <row r="234" spans="2:7" x14ac:dyDescent="0.2">
      <c r="B234" t="s">
        <v>3365</v>
      </c>
      <c r="C234" t="s">
        <v>1273</v>
      </c>
      <c r="D234" t="s">
        <v>1278</v>
      </c>
      <c r="E234" t="s">
        <v>1278</v>
      </c>
      <c r="F234" t="s">
        <v>1278</v>
      </c>
      <c r="G234" t="s">
        <v>3128</v>
      </c>
    </row>
    <row r="235" spans="2:7" x14ac:dyDescent="0.2">
      <c r="B235" t="s">
        <v>3366</v>
      </c>
      <c r="C235" t="s">
        <v>1385</v>
      </c>
      <c r="D235" t="s">
        <v>1386</v>
      </c>
      <c r="E235" t="s">
        <v>1386</v>
      </c>
      <c r="F235" t="s">
        <v>1386</v>
      </c>
      <c r="G235" t="s">
        <v>3128</v>
      </c>
    </row>
    <row r="236" spans="2:7" x14ac:dyDescent="0.2">
      <c r="B236" t="s">
        <v>3367</v>
      </c>
      <c r="C236" t="s">
        <v>893</v>
      </c>
      <c r="D236" t="s">
        <v>897</v>
      </c>
      <c r="E236" t="s">
        <v>897</v>
      </c>
      <c r="F236" t="s">
        <v>897</v>
      </c>
      <c r="G236" t="s">
        <v>3128</v>
      </c>
    </row>
    <row r="237" spans="2:7" x14ac:dyDescent="0.2">
      <c r="B237" t="s">
        <v>3368</v>
      </c>
      <c r="C237" t="s">
        <v>469</v>
      </c>
      <c r="D237" t="s">
        <v>1050</v>
      </c>
      <c r="E237" t="s">
        <v>1050</v>
      </c>
      <c r="F237" t="s">
        <v>1050</v>
      </c>
      <c r="G237" t="s">
        <v>3128</v>
      </c>
    </row>
    <row r="238" spans="2:7" x14ac:dyDescent="0.2">
      <c r="B238" t="s">
        <v>3369</v>
      </c>
      <c r="C238" t="s">
        <v>483</v>
      </c>
      <c r="D238" t="s">
        <v>873</v>
      </c>
      <c r="E238" t="s">
        <v>873</v>
      </c>
      <c r="F238" t="s">
        <v>873</v>
      </c>
      <c r="G238" t="s">
        <v>3128</v>
      </c>
    </row>
    <row r="239" spans="2:7" x14ac:dyDescent="0.2">
      <c r="B239" t="s">
        <v>3370</v>
      </c>
      <c r="C239" t="s">
        <v>844</v>
      </c>
      <c r="D239" t="s">
        <v>845</v>
      </c>
      <c r="E239" t="s">
        <v>845</v>
      </c>
      <c r="F239" t="s">
        <v>845</v>
      </c>
      <c r="G239" t="s">
        <v>3128</v>
      </c>
    </row>
    <row r="240" spans="2:7" x14ac:dyDescent="0.2">
      <c r="B240" t="s">
        <v>3371</v>
      </c>
      <c r="C240" t="s">
        <v>476</v>
      </c>
      <c r="D240" t="s">
        <v>744</v>
      </c>
      <c r="E240" t="s">
        <v>744</v>
      </c>
      <c r="F240" t="s">
        <v>744</v>
      </c>
      <c r="G240" t="s">
        <v>3128</v>
      </c>
    </row>
    <row r="241" spans="2:7" x14ac:dyDescent="0.2">
      <c r="B241" t="s">
        <v>3372</v>
      </c>
      <c r="C241" t="s">
        <v>470</v>
      </c>
      <c r="D241" t="s">
        <v>713</v>
      </c>
      <c r="E241" t="s">
        <v>713</v>
      </c>
      <c r="F241" t="s">
        <v>713</v>
      </c>
      <c r="G241" t="s">
        <v>3128</v>
      </c>
    </row>
    <row r="242" spans="2:7" x14ac:dyDescent="0.2">
      <c r="B242" t="s">
        <v>3373</v>
      </c>
      <c r="C242" t="s">
        <v>1296</v>
      </c>
      <c r="D242" t="s">
        <v>1297</v>
      </c>
      <c r="E242" t="s">
        <v>1297</v>
      </c>
      <c r="F242" t="s">
        <v>1297</v>
      </c>
      <c r="G242" t="s">
        <v>3128</v>
      </c>
    </row>
    <row r="243" spans="2:7" x14ac:dyDescent="0.2">
      <c r="B243" t="s">
        <v>3374</v>
      </c>
      <c r="C243" t="s">
        <v>1537</v>
      </c>
      <c r="D243" t="s">
        <v>1538</v>
      </c>
      <c r="E243" t="s">
        <v>1538</v>
      </c>
      <c r="F243" t="s">
        <v>1538</v>
      </c>
      <c r="G243" t="s">
        <v>3128</v>
      </c>
    </row>
    <row r="244" spans="2:7" x14ac:dyDescent="0.2">
      <c r="B244" t="s">
        <v>3375</v>
      </c>
      <c r="C244" t="s">
        <v>603</v>
      </c>
      <c r="D244" t="s">
        <v>1081</v>
      </c>
      <c r="E244" t="s">
        <v>1081</v>
      </c>
      <c r="F244" t="s">
        <v>1081</v>
      </c>
      <c r="G244" t="s">
        <v>3128</v>
      </c>
    </row>
    <row r="245" spans="2:7" x14ac:dyDescent="0.2">
      <c r="B245" t="s">
        <v>3376</v>
      </c>
      <c r="C245" t="s">
        <v>793</v>
      </c>
      <c r="D245" t="s">
        <v>800</v>
      </c>
      <c r="E245" t="s">
        <v>800</v>
      </c>
      <c r="F245" t="s">
        <v>800</v>
      </c>
      <c r="G245" t="s">
        <v>3128</v>
      </c>
    </row>
    <row r="246" spans="2:7" x14ac:dyDescent="0.2">
      <c r="B246" t="s">
        <v>3377</v>
      </c>
      <c r="C246" t="s">
        <v>890</v>
      </c>
      <c r="D246" t="s">
        <v>891</v>
      </c>
      <c r="E246" t="s">
        <v>891</v>
      </c>
      <c r="F246" t="s">
        <v>891</v>
      </c>
      <c r="G246" t="s">
        <v>3128</v>
      </c>
    </row>
    <row r="247" spans="2:7" x14ac:dyDescent="0.2">
      <c r="B247" t="s">
        <v>3378</v>
      </c>
      <c r="C247" t="s">
        <v>1171</v>
      </c>
      <c r="D247" t="s">
        <v>1174</v>
      </c>
      <c r="E247" t="s">
        <v>1174</v>
      </c>
      <c r="F247" t="s">
        <v>1174</v>
      </c>
      <c r="G247" t="s">
        <v>3128</v>
      </c>
    </row>
    <row r="248" spans="2:7" x14ac:dyDescent="0.2">
      <c r="B248" t="s">
        <v>3379</v>
      </c>
      <c r="C248" t="s">
        <v>516</v>
      </c>
      <c r="D248" t="s">
        <v>932</v>
      </c>
      <c r="E248" t="s">
        <v>932</v>
      </c>
      <c r="F248" t="s">
        <v>932</v>
      </c>
      <c r="G248" t="s">
        <v>3128</v>
      </c>
    </row>
    <row r="249" spans="2:7" x14ac:dyDescent="0.2">
      <c r="B249" t="s">
        <v>3380</v>
      </c>
      <c r="C249" t="s">
        <v>837</v>
      </c>
      <c r="D249" t="s">
        <v>838</v>
      </c>
      <c r="E249" t="s">
        <v>838</v>
      </c>
      <c r="F249" t="s">
        <v>838</v>
      </c>
      <c r="G249" t="s">
        <v>3128</v>
      </c>
    </row>
    <row r="250" spans="2:7" x14ac:dyDescent="0.2">
      <c r="B250" t="s">
        <v>3381</v>
      </c>
      <c r="C250" t="s">
        <v>1630</v>
      </c>
      <c r="D250" t="s">
        <v>1631</v>
      </c>
      <c r="E250" t="s">
        <v>1631</v>
      </c>
      <c r="F250" t="s">
        <v>1631</v>
      </c>
      <c r="G250" t="s">
        <v>3128</v>
      </c>
    </row>
    <row r="251" spans="2:7" x14ac:dyDescent="0.2">
      <c r="B251" t="s">
        <v>3382</v>
      </c>
      <c r="C251" t="s">
        <v>603</v>
      </c>
      <c r="D251" t="s">
        <v>1083</v>
      </c>
      <c r="E251" t="s">
        <v>1083</v>
      </c>
      <c r="F251" t="s">
        <v>1083</v>
      </c>
      <c r="G251" t="s">
        <v>3128</v>
      </c>
    </row>
    <row r="252" spans="2:7" x14ac:dyDescent="0.2">
      <c r="B252" t="s">
        <v>3383</v>
      </c>
      <c r="C252" t="s">
        <v>476</v>
      </c>
      <c r="D252" t="s">
        <v>746</v>
      </c>
      <c r="E252" t="s">
        <v>746</v>
      </c>
      <c r="F252" t="s">
        <v>746</v>
      </c>
      <c r="G252" t="s">
        <v>3128</v>
      </c>
    </row>
    <row r="253" spans="2:7" x14ac:dyDescent="0.2">
      <c r="B253" t="s">
        <v>3384</v>
      </c>
      <c r="C253" t="s">
        <v>438</v>
      </c>
      <c r="D253" t="s">
        <v>1022</v>
      </c>
      <c r="E253" t="s">
        <v>1022</v>
      </c>
      <c r="F253" t="s">
        <v>1022</v>
      </c>
      <c r="G253" t="s">
        <v>3128</v>
      </c>
    </row>
    <row r="254" spans="2:7" x14ac:dyDescent="0.2">
      <c r="B254" t="s">
        <v>3385</v>
      </c>
      <c r="C254" t="s">
        <v>490</v>
      </c>
      <c r="D254" t="s">
        <v>1067</v>
      </c>
      <c r="E254" t="s">
        <v>1067</v>
      </c>
      <c r="F254" t="s">
        <v>1067</v>
      </c>
      <c r="G254" t="s">
        <v>3128</v>
      </c>
    </row>
    <row r="255" spans="2:7" x14ac:dyDescent="0.2">
      <c r="B255" t="s">
        <v>3386</v>
      </c>
      <c r="C255" t="s">
        <v>1634</v>
      </c>
      <c r="D255" t="s">
        <v>1635</v>
      </c>
      <c r="E255" t="s">
        <v>1635</v>
      </c>
      <c r="F255" t="s">
        <v>1635</v>
      </c>
      <c r="G255" t="s">
        <v>3128</v>
      </c>
    </row>
    <row r="256" spans="2:7" x14ac:dyDescent="0.2">
      <c r="B256" t="s">
        <v>3387</v>
      </c>
      <c r="C256" t="s">
        <v>907</v>
      </c>
      <c r="D256" t="s">
        <v>908</v>
      </c>
      <c r="E256" t="s">
        <v>908</v>
      </c>
      <c r="F256" t="s">
        <v>908</v>
      </c>
      <c r="G256" t="s">
        <v>3128</v>
      </c>
    </row>
    <row r="257" spans="2:7" x14ac:dyDescent="0.2">
      <c r="B257" t="s">
        <v>3388</v>
      </c>
      <c r="C257" t="s">
        <v>1513</v>
      </c>
      <c r="D257" t="s">
        <v>1518</v>
      </c>
      <c r="E257" t="s">
        <v>1518</v>
      </c>
      <c r="F257" t="s">
        <v>1518</v>
      </c>
      <c r="G257" t="s">
        <v>3128</v>
      </c>
    </row>
    <row r="258" spans="2:7" x14ac:dyDescent="0.2">
      <c r="B258" t="s">
        <v>3389</v>
      </c>
      <c r="C258" t="s">
        <v>1540</v>
      </c>
      <c r="D258" t="s">
        <v>1541</v>
      </c>
      <c r="E258" t="s">
        <v>1541</v>
      </c>
      <c r="F258" t="s">
        <v>1541</v>
      </c>
      <c r="G258" t="s">
        <v>3128</v>
      </c>
    </row>
    <row r="259" spans="2:7" x14ac:dyDescent="0.2">
      <c r="B259" t="s">
        <v>3390</v>
      </c>
      <c r="C259" t="s">
        <v>631</v>
      </c>
      <c r="D259" t="s">
        <v>1119</v>
      </c>
      <c r="E259" t="s">
        <v>1119</v>
      </c>
      <c r="F259" t="s">
        <v>1119</v>
      </c>
      <c r="G259" t="s">
        <v>3128</v>
      </c>
    </row>
    <row r="260" spans="2:7" x14ac:dyDescent="0.2">
      <c r="B260" t="s">
        <v>3391</v>
      </c>
      <c r="C260" t="s">
        <v>1216</v>
      </c>
      <c r="D260" t="s">
        <v>1225</v>
      </c>
      <c r="E260" t="s">
        <v>1225</v>
      </c>
      <c r="F260" t="s">
        <v>1225</v>
      </c>
      <c r="G260" t="s">
        <v>3128</v>
      </c>
    </row>
    <row r="261" spans="2:7" x14ac:dyDescent="0.2">
      <c r="B261" t="s">
        <v>3392</v>
      </c>
      <c r="C261" t="s">
        <v>904</v>
      </c>
      <c r="D261" t="s">
        <v>905</v>
      </c>
      <c r="E261" t="s">
        <v>905</v>
      </c>
      <c r="F261" t="s">
        <v>905</v>
      </c>
      <c r="G261" t="s">
        <v>3128</v>
      </c>
    </row>
    <row r="262" spans="2:7" x14ac:dyDescent="0.2">
      <c r="B262" t="s">
        <v>3393</v>
      </c>
      <c r="C262" t="s">
        <v>1534</v>
      </c>
      <c r="D262" t="s">
        <v>1535</v>
      </c>
      <c r="E262" t="s">
        <v>1535</v>
      </c>
      <c r="F262" t="s">
        <v>1535</v>
      </c>
      <c r="G262" t="s">
        <v>3128</v>
      </c>
    </row>
    <row r="263" spans="2:7" x14ac:dyDescent="0.2">
      <c r="B263" t="s">
        <v>3394</v>
      </c>
      <c r="C263" t="s">
        <v>445</v>
      </c>
      <c r="D263" t="s">
        <v>1028</v>
      </c>
      <c r="E263" t="s">
        <v>1028</v>
      </c>
      <c r="F263" t="s">
        <v>1028</v>
      </c>
      <c r="G263" t="s">
        <v>3128</v>
      </c>
    </row>
    <row r="264" spans="2:7" x14ac:dyDescent="0.2">
      <c r="B264" t="s">
        <v>3395</v>
      </c>
      <c r="C264" t="s">
        <v>911</v>
      </c>
      <c r="D264" t="s">
        <v>914</v>
      </c>
      <c r="E264" t="s">
        <v>914</v>
      </c>
      <c r="F264" t="s">
        <v>914</v>
      </c>
      <c r="G264" t="s">
        <v>3128</v>
      </c>
    </row>
    <row r="265" spans="2:7" x14ac:dyDescent="0.2">
      <c r="B265" t="s">
        <v>3396</v>
      </c>
      <c r="C265" t="s">
        <v>1013</v>
      </c>
      <c r="D265" t="s">
        <v>1014</v>
      </c>
      <c r="E265" t="s">
        <v>1014</v>
      </c>
      <c r="F265" t="s">
        <v>1014</v>
      </c>
      <c r="G265" t="s">
        <v>3128</v>
      </c>
    </row>
    <row r="266" spans="2:7" x14ac:dyDescent="0.2">
      <c r="B266" t="s">
        <v>3397</v>
      </c>
      <c r="C266" t="s">
        <v>490</v>
      </c>
      <c r="D266" t="s">
        <v>1069</v>
      </c>
      <c r="E266" t="s">
        <v>1069</v>
      </c>
      <c r="F266" t="s">
        <v>1069</v>
      </c>
      <c r="G266" t="s">
        <v>3128</v>
      </c>
    </row>
    <row r="267" spans="2:7" x14ac:dyDescent="0.2">
      <c r="B267" t="s">
        <v>3398</v>
      </c>
      <c r="C267" t="s">
        <v>1637</v>
      </c>
      <c r="D267" t="s">
        <v>1638</v>
      </c>
      <c r="E267" t="s">
        <v>1638</v>
      </c>
      <c r="F267" t="s">
        <v>1638</v>
      </c>
      <c r="G267" t="s">
        <v>3128</v>
      </c>
    </row>
    <row r="268" spans="2:7" x14ac:dyDescent="0.2">
      <c r="B268" t="s">
        <v>3399</v>
      </c>
      <c r="C268" t="s">
        <v>511</v>
      </c>
      <c r="D268" t="s">
        <v>922</v>
      </c>
      <c r="E268" t="s">
        <v>922</v>
      </c>
      <c r="F268" t="s">
        <v>922</v>
      </c>
      <c r="G268" t="s">
        <v>3128</v>
      </c>
    </row>
    <row r="269" spans="2:7" x14ac:dyDescent="0.2">
      <c r="B269" t="s">
        <v>3400</v>
      </c>
      <c r="C269" t="s">
        <v>837</v>
      </c>
      <c r="D269" t="s">
        <v>840</v>
      </c>
      <c r="E269" t="s">
        <v>840</v>
      </c>
      <c r="F269" t="s">
        <v>840</v>
      </c>
      <c r="G269" t="s">
        <v>3128</v>
      </c>
    </row>
    <row r="270" spans="2:7" x14ac:dyDescent="0.2">
      <c r="B270" t="s">
        <v>3401</v>
      </c>
      <c r="C270" t="s">
        <v>1216</v>
      </c>
      <c r="D270" t="s">
        <v>1227</v>
      </c>
      <c r="E270" t="s">
        <v>1227</v>
      </c>
      <c r="F270" t="s">
        <v>1227</v>
      </c>
      <c r="G270" t="s">
        <v>3128</v>
      </c>
    </row>
    <row r="271" spans="2:7" x14ac:dyDescent="0.2">
      <c r="B271" t="s">
        <v>3402</v>
      </c>
      <c r="C271" t="s">
        <v>535</v>
      </c>
      <c r="D271" t="s">
        <v>957</v>
      </c>
      <c r="E271" t="s">
        <v>957</v>
      </c>
      <c r="F271" t="s">
        <v>957</v>
      </c>
      <c r="G271" t="s">
        <v>3128</v>
      </c>
    </row>
    <row r="272" spans="2:7" x14ac:dyDescent="0.2">
      <c r="B272" t="s">
        <v>3403</v>
      </c>
      <c r="C272" t="s">
        <v>1646</v>
      </c>
      <c r="D272" t="s">
        <v>1649</v>
      </c>
      <c r="E272" t="s">
        <v>1649</v>
      </c>
      <c r="F272" t="s">
        <v>1649</v>
      </c>
      <c r="G272" t="s">
        <v>3128</v>
      </c>
    </row>
    <row r="273" spans="2:7" x14ac:dyDescent="0.2">
      <c r="B273" t="s">
        <v>3404</v>
      </c>
      <c r="C273" t="s">
        <v>793</v>
      </c>
      <c r="D273" t="s">
        <v>802</v>
      </c>
      <c r="E273" t="s">
        <v>802</v>
      </c>
      <c r="F273" t="s">
        <v>802</v>
      </c>
      <c r="G273" t="s">
        <v>3128</v>
      </c>
    </row>
    <row r="274" spans="2:7" x14ac:dyDescent="0.2">
      <c r="B274" t="s">
        <v>3405</v>
      </c>
      <c r="C274" t="s">
        <v>853</v>
      </c>
      <c r="D274" t="s">
        <v>857</v>
      </c>
      <c r="E274" t="s">
        <v>857</v>
      </c>
      <c r="F274" t="s">
        <v>857</v>
      </c>
      <c r="G274" t="s">
        <v>3128</v>
      </c>
    </row>
    <row r="275" spans="2:7" x14ac:dyDescent="0.2">
      <c r="B275" t="s">
        <v>3406</v>
      </c>
      <c r="C275" t="s">
        <v>1543</v>
      </c>
      <c r="D275" t="s">
        <v>1573</v>
      </c>
      <c r="E275" t="s">
        <v>1573</v>
      </c>
      <c r="F275" t="s">
        <v>1573</v>
      </c>
      <c r="G275" t="s">
        <v>3128</v>
      </c>
    </row>
    <row r="276" spans="2:7" x14ac:dyDescent="0.2">
      <c r="B276" t="s">
        <v>3407</v>
      </c>
      <c r="C276" t="s">
        <v>1433</v>
      </c>
      <c r="D276" t="s">
        <v>1417</v>
      </c>
      <c r="E276" t="s">
        <v>1417</v>
      </c>
      <c r="F276" t="s">
        <v>1417</v>
      </c>
      <c r="G276" t="s">
        <v>3128</v>
      </c>
    </row>
    <row r="277" spans="2:7" x14ac:dyDescent="0.2">
      <c r="B277" t="s">
        <v>3408</v>
      </c>
      <c r="C277" t="s">
        <v>1543</v>
      </c>
      <c r="D277" t="s">
        <v>1575</v>
      </c>
      <c r="E277" t="s">
        <v>1575</v>
      </c>
      <c r="F277" t="s">
        <v>1575</v>
      </c>
      <c r="G277" t="s">
        <v>3128</v>
      </c>
    </row>
    <row r="278" spans="2:7" x14ac:dyDescent="0.2">
      <c r="B278" t="s">
        <v>3409</v>
      </c>
      <c r="C278" t="s">
        <v>1216</v>
      </c>
      <c r="D278" t="s">
        <v>1229</v>
      </c>
      <c r="E278" t="s">
        <v>1229</v>
      </c>
      <c r="F278" t="s">
        <v>1229</v>
      </c>
      <c r="G278" t="s">
        <v>3128</v>
      </c>
    </row>
    <row r="279" spans="2:7" x14ac:dyDescent="0.2">
      <c r="B279" t="s">
        <v>3410</v>
      </c>
      <c r="C279" t="s">
        <v>837</v>
      </c>
      <c r="D279" t="s">
        <v>842</v>
      </c>
      <c r="E279" t="s">
        <v>842</v>
      </c>
      <c r="F279" t="s">
        <v>842</v>
      </c>
      <c r="G279" t="s">
        <v>3128</v>
      </c>
    </row>
    <row r="280" spans="2:7" x14ac:dyDescent="0.2">
      <c r="B280" t="s">
        <v>3411</v>
      </c>
      <c r="C280" t="s">
        <v>1488</v>
      </c>
      <c r="D280" t="s">
        <v>1495</v>
      </c>
      <c r="E280" t="s">
        <v>1495</v>
      </c>
      <c r="F280" t="s">
        <v>1495</v>
      </c>
      <c r="G280" t="s">
        <v>3128</v>
      </c>
    </row>
    <row r="281" spans="2:7" x14ac:dyDescent="0.2">
      <c r="B281" t="s">
        <v>3412</v>
      </c>
      <c r="C281" t="s">
        <v>1613</v>
      </c>
      <c r="D281" t="s">
        <v>1622</v>
      </c>
      <c r="E281" t="s">
        <v>1622</v>
      </c>
      <c r="F281" t="s">
        <v>1622</v>
      </c>
      <c r="G281" t="s">
        <v>3128</v>
      </c>
    </row>
    <row r="282" spans="2:7" x14ac:dyDescent="0.2">
      <c r="B282" t="s">
        <v>3413</v>
      </c>
      <c r="C282" t="s">
        <v>1234</v>
      </c>
      <c r="D282" t="s">
        <v>1243</v>
      </c>
      <c r="E282" t="s">
        <v>1243</v>
      </c>
      <c r="F282" t="s">
        <v>1243</v>
      </c>
      <c r="G282" t="s">
        <v>3128</v>
      </c>
    </row>
    <row r="283" spans="2:7" x14ac:dyDescent="0.2">
      <c r="B283" t="s">
        <v>3414</v>
      </c>
      <c r="C283" t="s">
        <v>1148</v>
      </c>
      <c r="D283" t="s">
        <v>1149</v>
      </c>
      <c r="E283" t="s">
        <v>2682</v>
      </c>
      <c r="F283" t="s">
        <v>1149</v>
      </c>
      <c r="G283" t="s">
        <v>3128</v>
      </c>
    </row>
    <row r="284" spans="2:7" x14ac:dyDescent="0.2">
      <c r="B284" t="s">
        <v>3415</v>
      </c>
      <c r="C284" t="s">
        <v>476</v>
      </c>
      <c r="D284" t="s">
        <v>748</v>
      </c>
      <c r="E284" t="s">
        <v>748</v>
      </c>
      <c r="F284" t="s">
        <v>748</v>
      </c>
      <c r="G284" t="s">
        <v>3128</v>
      </c>
    </row>
    <row r="285" spans="2:7" x14ac:dyDescent="0.2">
      <c r="B285" t="s">
        <v>3270</v>
      </c>
      <c r="C285" t="s">
        <v>631</v>
      </c>
      <c r="D285" t="s">
        <v>1117</v>
      </c>
      <c r="E285" t="s">
        <v>2677</v>
      </c>
      <c r="F285" t="s">
        <v>1117</v>
      </c>
      <c r="G285" t="s">
        <v>3128</v>
      </c>
    </row>
    <row r="286" spans="2:7" x14ac:dyDescent="0.2">
      <c r="B286" t="s">
        <v>3416</v>
      </c>
      <c r="C286" t="s">
        <v>793</v>
      </c>
      <c r="D286" t="s">
        <v>804</v>
      </c>
      <c r="E286" t="s">
        <v>804</v>
      </c>
      <c r="F286" t="s">
        <v>804</v>
      </c>
      <c r="G286" t="s">
        <v>3128</v>
      </c>
    </row>
    <row r="287" spans="2:7" x14ac:dyDescent="0.2">
      <c r="B287" t="s">
        <v>3417</v>
      </c>
      <c r="C287" t="s">
        <v>1476</v>
      </c>
      <c r="D287" t="s">
        <v>1481</v>
      </c>
      <c r="E287" t="s">
        <v>1481</v>
      </c>
      <c r="F287" t="s">
        <v>1481</v>
      </c>
      <c r="G287" t="s">
        <v>3128</v>
      </c>
    </row>
    <row r="288" spans="2:7" x14ac:dyDescent="0.2">
      <c r="B288" t="s">
        <v>3418</v>
      </c>
      <c r="C288" t="s">
        <v>1456</v>
      </c>
      <c r="D288" t="s">
        <v>1457</v>
      </c>
      <c r="E288" t="s">
        <v>1690</v>
      </c>
      <c r="F288" t="s">
        <v>1457</v>
      </c>
      <c r="G288" t="s">
        <v>3128</v>
      </c>
    </row>
    <row r="289" spans="2:7" x14ac:dyDescent="0.2">
      <c r="B289" t="s">
        <v>3419</v>
      </c>
      <c r="C289" t="s">
        <v>467</v>
      </c>
      <c r="D289" t="s">
        <v>1046</v>
      </c>
      <c r="E289" t="s">
        <v>1046</v>
      </c>
      <c r="F289" t="s">
        <v>1046</v>
      </c>
      <c r="G289" t="s">
        <v>3128</v>
      </c>
    </row>
    <row r="290" spans="2:7" x14ac:dyDescent="0.2">
      <c r="B290" t="s">
        <v>3420</v>
      </c>
      <c r="C290" t="s">
        <v>756</v>
      </c>
      <c r="D290" t="s">
        <v>758</v>
      </c>
      <c r="E290" t="s">
        <v>758</v>
      </c>
      <c r="F290" t="s">
        <v>758</v>
      </c>
      <c r="G290" t="s">
        <v>3128</v>
      </c>
    </row>
    <row r="291" spans="2:7" x14ac:dyDescent="0.2">
      <c r="B291" t="s">
        <v>3421</v>
      </c>
      <c r="C291" t="s">
        <v>1447</v>
      </c>
      <c r="D291" t="s">
        <v>1448</v>
      </c>
      <c r="E291" t="s">
        <v>1448</v>
      </c>
      <c r="F291" t="s">
        <v>1448</v>
      </c>
      <c r="G291" t="s">
        <v>3128</v>
      </c>
    </row>
    <row r="292" spans="2:7" x14ac:dyDescent="0.2">
      <c r="B292" t="s">
        <v>3422</v>
      </c>
      <c r="C292" t="s">
        <v>631</v>
      </c>
      <c r="D292" t="s">
        <v>1122</v>
      </c>
      <c r="E292" t="s">
        <v>1122</v>
      </c>
      <c r="F292" t="s">
        <v>1122</v>
      </c>
      <c r="G292" t="s">
        <v>3128</v>
      </c>
    </row>
    <row r="293" spans="2:7" x14ac:dyDescent="0.2">
      <c r="B293" t="s">
        <v>3423</v>
      </c>
      <c r="C293" t="s">
        <v>435</v>
      </c>
      <c r="D293" t="s">
        <v>1019</v>
      </c>
      <c r="E293" t="s">
        <v>1019</v>
      </c>
      <c r="F293" t="s">
        <v>1019</v>
      </c>
      <c r="G293" t="s">
        <v>3128</v>
      </c>
    </row>
    <row r="294" spans="2:7" x14ac:dyDescent="0.2">
      <c r="B294" t="s">
        <v>3424</v>
      </c>
      <c r="C294" t="s">
        <v>1234</v>
      </c>
      <c r="D294" t="s">
        <v>1245</v>
      </c>
      <c r="E294" t="s">
        <v>1245</v>
      </c>
      <c r="F294" t="s">
        <v>1245</v>
      </c>
      <c r="G294" t="s">
        <v>3128</v>
      </c>
    </row>
    <row r="295" spans="2:7" x14ac:dyDescent="0.2">
      <c r="B295" t="s">
        <v>3425</v>
      </c>
      <c r="C295" t="s">
        <v>631</v>
      </c>
      <c r="D295" t="s">
        <v>1114</v>
      </c>
      <c r="E295" t="s">
        <v>1114</v>
      </c>
      <c r="F295" t="s">
        <v>1114</v>
      </c>
      <c r="G295" t="s">
        <v>3128</v>
      </c>
    </row>
    <row r="296" spans="2:7" x14ac:dyDescent="0.2">
      <c r="B296" t="s">
        <v>3426</v>
      </c>
      <c r="C296" t="s">
        <v>1391</v>
      </c>
      <c r="D296" t="s">
        <v>1392</v>
      </c>
      <c r="E296" t="s">
        <v>1392</v>
      </c>
      <c r="F296" t="s">
        <v>1392</v>
      </c>
      <c r="G296" t="s">
        <v>3128</v>
      </c>
    </row>
    <row r="297" spans="2:7" x14ac:dyDescent="0.2">
      <c r="B297" t="s">
        <v>3427</v>
      </c>
      <c r="C297" t="s">
        <v>1158</v>
      </c>
      <c r="D297" t="s">
        <v>1159</v>
      </c>
      <c r="E297" t="s">
        <v>1159</v>
      </c>
      <c r="F297" t="s">
        <v>1159</v>
      </c>
      <c r="G297" t="s">
        <v>3128</v>
      </c>
    </row>
    <row r="298" spans="2:7" x14ac:dyDescent="0.2">
      <c r="B298" t="s">
        <v>3428</v>
      </c>
      <c r="C298" t="s">
        <v>844</v>
      </c>
      <c r="D298" t="s">
        <v>847</v>
      </c>
      <c r="E298" t="s">
        <v>847</v>
      </c>
      <c r="F298" t="s">
        <v>847</v>
      </c>
      <c r="G298" t="s">
        <v>3128</v>
      </c>
    </row>
    <row r="299" spans="2:7" x14ac:dyDescent="0.2">
      <c r="B299" t="s">
        <v>3429</v>
      </c>
      <c r="C299" t="s">
        <v>1543</v>
      </c>
      <c r="D299" t="s">
        <v>1581</v>
      </c>
      <c r="E299" t="s">
        <v>1581</v>
      </c>
      <c r="F299" t="s">
        <v>1581</v>
      </c>
      <c r="G299" t="s">
        <v>3128</v>
      </c>
    </row>
    <row r="300" spans="2:7" x14ac:dyDescent="0.2">
      <c r="B300" t="s">
        <v>3430</v>
      </c>
      <c r="C300" t="s">
        <v>1204</v>
      </c>
      <c r="D300" t="s">
        <v>1208</v>
      </c>
      <c r="E300" t="s">
        <v>1208</v>
      </c>
      <c r="F300" t="s">
        <v>1208</v>
      </c>
      <c r="G300" t="s">
        <v>3128</v>
      </c>
    </row>
    <row r="301" spans="2:7" x14ac:dyDescent="0.2">
      <c r="B301" t="s">
        <v>3431</v>
      </c>
      <c r="C301" t="s">
        <v>1213</v>
      </c>
      <c r="D301" t="s">
        <v>1214</v>
      </c>
      <c r="E301" t="s">
        <v>1214</v>
      </c>
      <c r="F301" t="s">
        <v>1214</v>
      </c>
      <c r="G301" t="s">
        <v>3128</v>
      </c>
    </row>
    <row r="302" spans="2:7" x14ac:dyDescent="0.2">
      <c r="B302" t="s">
        <v>3432</v>
      </c>
      <c r="C302" t="s">
        <v>625</v>
      </c>
      <c r="D302" t="s">
        <v>1101</v>
      </c>
      <c r="E302" t="s">
        <v>1101</v>
      </c>
      <c r="F302" t="s">
        <v>1101</v>
      </c>
      <c r="G302" t="s">
        <v>3128</v>
      </c>
    </row>
    <row r="303" spans="2:7" x14ac:dyDescent="0.2">
      <c r="B303" t="s">
        <v>3433</v>
      </c>
      <c r="C303" t="s">
        <v>525</v>
      </c>
      <c r="D303" t="s">
        <v>946</v>
      </c>
      <c r="E303" t="s">
        <v>946</v>
      </c>
      <c r="F303" t="s">
        <v>946</v>
      </c>
      <c r="G303" t="s">
        <v>3128</v>
      </c>
    </row>
    <row r="304" spans="2:7" x14ac:dyDescent="0.2">
      <c r="B304" t="s">
        <v>3434</v>
      </c>
      <c r="C304" t="s">
        <v>1234</v>
      </c>
      <c r="D304" t="s">
        <v>1247</v>
      </c>
      <c r="E304" t="s">
        <v>1247</v>
      </c>
      <c r="F304" t="s">
        <v>1247</v>
      </c>
      <c r="G304" t="s">
        <v>3128</v>
      </c>
    </row>
    <row r="305" spans="2:7" x14ac:dyDescent="0.2">
      <c r="B305" t="s">
        <v>3435</v>
      </c>
      <c r="C305" t="s">
        <v>601</v>
      </c>
      <c r="D305" t="s">
        <v>1079</v>
      </c>
      <c r="E305" t="s">
        <v>1079</v>
      </c>
      <c r="F305" t="s">
        <v>1079</v>
      </c>
      <c r="G305" t="s">
        <v>3128</v>
      </c>
    </row>
    <row r="306" spans="2:7" x14ac:dyDescent="0.2">
      <c r="B306" t="s">
        <v>3436</v>
      </c>
      <c r="C306" t="s">
        <v>616</v>
      </c>
      <c r="D306" t="s">
        <v>1093</v>
      </c>
      <c r="E306" t="s">
        <v>1093</v>
      </c>
      <c r="F306" t="s">
        <v>1093</v>
      </c>
      <c r="G306" t="s">
        <v>3128</v>
      </c>
    </row>
    <row r="307" spans="2:7" x14ac:dyDescent="0.2">
      <c r="B307" t="s">
        <v>3437</v>
      </c>
      <c r="C307" t="s">
        <v>1161</v>
      </c>
      <c r="D307" t="s">
        <v>1166</v>
      </c>
      <c r="E307" t="s">
        <v>1166</v>
      </c>
      <c r="F307" t="s">
        <v>1166</v>
      </c>
      <c r="G307" t="s">
        <v>3128</v>
      </c>
    </row>
    <row r="308" spans="2:7" x14ac:dyDescent="0.2">
      <c r="B308" t="s">
        <v>3438</v>
      </c>
      <c r="C308" t="s">
        <v>793</v>
      </c>
      <c r="D308" t="s">
        <v>806</v>
      </c>
      <c r="E308" t="s">
        <v>806</v>
      </c>
      <c r="F308" t="s">
        <v>806</v>
      </c>
      <c r="G308" t="s">
        <v>3128</v>
      </c>
    </row>
    <row r="309" spans="2:7" x14ac:dyDescent="0.2">
      <c r="B309" t="s">
        <v>3439</v>
      </c>
      <c r="C309" t="s">
        <v>1287</v>
      </c>
      <c r="D309" t="s">
        <v>1288</v>
      </c>
      <c r="E309" t="s">
        <v>1288</v>
      </c>
      <c r="F309" t="s">
        <v>1288</v>
      </c>
      <c r="G309" t="s">
        <v>3128</v>
      </c>
    </row>
    <row r="310" spans="2:7" x14ac:dyDescent="0.2">
      <c r="B310" t="s">
        <v>3440</v>
      </c>
      <c r="C310" t="s">
        <v>1543</v>
      </c>
      <c r="D310" t="s">
        <v>1544</v>
      </c>
      <c r="E310" t="s">
        <v>1544</v>
      </c>
      <c r="F310" t="s">
        <v>1544</v>
      </c>
      <c r="G310" t="s">
        <v>3128</v>
      </c>
    </row>
    <row r="311" spans="2:7" x14ac:dyDescent="0.2">
      <c r="B311" t="s">
        <v>3441</v>
      </c>
      <c r="C311" t="s">
        <v>911</v>
      </c>
      <c r="D311" t="s">
        <v>912</v>
      </c>
      <c r="E311" t="s">
        <v>912</v>
      </c>
      <c r="F311" t="s">
        <v>912</v>
      </c>
      <c r="G311" t="s">
        <v>3128</v>
      </c>
    </row>
    <row r="312" spans="2:7" x14ac:dyDescent="0.2">
      <c r="B312" t="s">
        <v>3442</v>
      </c>
      <c r="C312" t="s">
        <v>1488</v>
      </c>
      <c r="D312" t="s">
        <v>1489</v>
      </c>
      <c r="E312" t="s">
        <v>1489</v>
      </c>
      <c r="F312" t="s">
        <v>1489</v>
      </c>
      <c r="G312" t="s">
        <v>3128</v>
      </c>
    </row>
    <row r="313" spans="2:7" x14ac:dyDescent="0.2">
      <c r="B313" t="s">
        <v>3443</v>
      </c>
      <c r="C313" t="s">
        <v>1525</v>
      </c>
      <c r="D313" t="s">
        <v>1526</v>
      </c>
      <c r="E313" t="s">
        <v>3135</v>
      </c>
      <c r="F313" t="s">
        <v>1526</v>
      </c>
      <c r="G313" t="s">
        <v>3128</v>
      </c>
    </row>
    <row r="314" spans="2:7" x14ac:dyDescent="0.2">
      <c r="B314" t="s">
        <v>3444</v>
      </c>
      <c r="C314" t="s">
        <v>563</v>
      </c>
      <c r="D314" t="s">
        <v>987</v>
      </c>
      <c r="E314" t="s">
        <v>987</v>
      </c>
      <c r="F314" t="s">
        <v>987</v>
      </c>
      <c r="G314" t="s">
        <v>3128</v>
      </c>
    </row>
    <row r="315" spans="2:7" x14ac:dyDescent="0.2">
      <c r="B315" t="s">
        <v>3445</v>
      </c>
      <c r="C315" t="s">
        <v>1151</v>
      </c>
      <c r="D315" t="s">
        <v>1152</v>
      </c>
      <c r="E315" t="s">
        <v>1152</v>
      </c>
      <c r="F315" t="s">
        <v>1152</v>
      </c>
      <c r="G315" t="s">
        <v>3128</v>
      </c>
    </row>
    <row r="316" spans="2:7" x14ac:dyDescent="0.2">
      <c r="B316" t="s">
        <v>3446</v>
      </c>
      <c r="C316" t="s">
        <v>514</v>
      </c>
      <c r="D316" t="s">
        <v>924</v>
      </c>
      <c r="E316" t="s">
        <v>924</v>
      </c>
      <c r="F316" t="s">
        <v>924</v>
      </c>
      <c r="G316" t="s">
        <v>3128</v>
      </c>
    </row>
    <row r="317" spans="2:7" x14ac:dyDescent="0.2">
      <c r="B317" t="s">
        <v>3447</v>
      </c>
      <c r="C317" t="s">
        <v>1624</v>
      </c>
      <c r="D317" t="s">
        <v>1625</v>
      </c>
      <c r="E317" t="s">
        <v>1625</v>
      </c>
      <c r="F317" t="s">
        <v>1625</v>
      </c>
      <c r="G317" t="s">
        <v>3128</v>
      </c>
    </row>
    <row r="318" spans="2:7" x14ac:dyDescent="0.2">
      <c r="B318" t="s">
        <v>3448</v>
      </c>
      <c r="C318" t="s">
        <v>1216</v>
      </c>
      <c r="D318" t="s">
        <v>1217</v>
      </c>
      <c r="E318" t="s">
        <v>1217</v>
      </c>
      <c r="F318" t="s">
        <v>1217</v>
      </c>
      <c r="G318" t="s">
        <v>3128</v>
      </c>
    </row>
    <row r="319" spans="2:7" x14ac:dyDescent="0.2">
      <c r="B319" t="s">
        <v>3449</v>
      </c>
      <c r="C319" t="s">
        <v>1583</v>
      </c>
      <c r="D319" t="s">
        <v>1584</v>
      </c>
      <c r="E319" t="s">
        <v>1584</v>
      </c>
      <c r="F319" t="s">
        <v>1584</v>
      </c>
      <c r="G319" t="s">
        <v>3128</v>
      </c>
    </row>
    <row r="320" spans="2:7" x14ac:dyDescent="0.2">
      <c r="B320" t="s">
        <v>3450</v>
      </c>
      <c r="C320" t="s">
        <v>478</v>
      </c>
      <c r="D320" t="s">
        <v>752</v>
      </c>
      <c r="E320" t="s">
        <v>752</v>
      </c>
      <c r="F320" t="s">
        <v>752</v>
      </c>
      <c r="G320" t="s">
        <v>3128</v>
      </c>
    </row>
    <row r="321" spans="2:7" x14ac:dyDescent="0.2">
      <c r="B321" t="s">
        <v>3451</v>
      </c>
      <c r="C321" t="s">
        <v>1234</v>
      </c>
      <c r="D321" t="s">
        <v>1235</v>
      </c>
      <c r="E321" t="s">
        <v>1235</v>
      </c>
      <c r="F321" t="s">
        <v>1235</v>
      </c>
      <c r="G321" t="s">
        <v>3128</v>
      </c>
    </row>
    <row r="322" spans="2:7" x14ac:dyDescent="0.2">
      <c r="B322" t="s">
        <v>3452</v>
      </c>
      <c r="C322" t="s">
        <v>1543</v>
      </c>
      <c r="D322" t="s">
        <v>1547</v>
      </c>
      <c r="E322" t="s">
        <v>1547</v>
      </c>
      <c r="F322" t="s">
        <v>1547</v>
      </c>
      <c r="G322" t="s">
        <v>3128</v>
      </c>
    </row>
    <row r="323" spans="2:7" x14ac:dyDescent="0.2">
      <c r="B323" t="s">
        <v>3453</v>
      </c>
      <c r="C323" t="s">
        <v>1476</v>
      </c>
      <c r="D323" t="s">
        <v>1477</v>
      </c>
      <c r="E323" t="s">
        <v>1477</v>
      </c>
      <c r="F323" t="s">
        <v>1477</v>
      </c>
      <c r="G323" t="s">
        <v>3128</v>
      </c>
    </row>
    <row r="324" spans="2:7" x14ac:dyDescent="0.2">
      <c r="B324" t="s">
        <v>3454</v>
      </c>
      <c r="C324" t="s">
        <v>543</v>
      </c>
      <c r="D324" t="s">
        <v>966</v>
      </c>
      <c r="E324" t="s">
        <v>966</v>
      </c>
      <c r="F324" t="s">
        <v>966</v>
      </c>
      <c r="G324" t="s">
        <v>3128</v>
      </c>
    </row>
    <row r="325" spans="2:7" x14ac:dyDescent="0.2">
      <c r="B325" t="s">
        <v>3455</v>
      </c>
      <c r="C325" t="s">
        <v>1204</v>
      </c>
      <c r="D325" t="s">
        <v>1205</v>
      </c>
      <c r="E325" t="s">
        <v>1205</v>
      </c>
      <c r="F325" t="s">
        <v>1205</v>
      </c>
      <c r="G325" t="s">
        <v>3128</v>
      </c>
    </row>
    <row r="326" spans="2:7" x14ac:dyDescent="0.2">
      <c r="B326" t="s">
        <v>3456</v>
      </c>
      <c r="C326" t="s">
        <v>622</v>
      </c>
      <c r="D326" t="s">
        <v>1099</v>
      </c>
      <c r="E326" t="s">
        <v>1099</v>
      </c>
      <c r="F326" t="s">
        <v>1099</v>
      </c>
      <c r="G326" t="s">
        <v>3128</v>
      </c>
    </row>
    <row r="327" spans="2:7" x14ac:dyDescent="0.2">
      <c r="B327" t="s">
        <v>3457</v>
      </c>
      <c r="C327" t="s">
        <v>1500</v>
      </c>
      <c r="D327" t="s">
        <v>1503</v>
      </c>
      <c r="E327" t="s">
        <v>1503</v>
      </c>
      <c r="F327" t="s">
        <v>1503</v>
      </c>
      <c r="G327" t="s">
        <v>3128</v>
      </c>
    </row>
    <row r="328" spans="2:7" x14ac:dyDescent="0.2">
      <c r="B328" t="s">
        <v>3458</v>
      </c>
      <c r="C328" t="s">
        <v>566</v>
      </c>
      <c r="D328" t="s">
        <v>991</v>
      </c>
      <c r="E328" t="s">
        <v>991</v>
      </c>
      <c r="F328" t="s">
        <v>991</v>
      </c>
      <c r="G328" t="s">
        <v>3128</v>
      </c>
    </row>
    <row r="329" spans="2:7" x14ac:dyDescent="0.2">
      <c r="B329" t="s">
        <v>3459</v>
      </c>
      <c r="C329" t="s">
        <v>472</v>
      </c>
      <c r="D329" t="s">
        <v>723</v>
      </c>
      <c r="E329" t="s">
        <v>723</v>
      </c>
      <c r="F329" t="s">
        <v>723</v>
      </c>
      <c r="G329" t="s">
        <v>3128</v>
      </c>
    </row>
    <row r="330" spans="2:7" x14ac:dyDescent="0.2">
      <c r="B330" t="s">
        <v>3460</v>
      </c>
      <c r="C330" t="s">
        <v>1168</v>
      </c>
      <c r="D330" t="s">
        <v>1169</v>
      </c>
      <c r="E330" t="s">
        <v>1169</v>
      </c>
      <c r="F330" t="s">
        <v>1169</v>
      </c>
      <c r="G330" t="s">
        <v>3128</v>
      </c>
    </row>
    <row r="331" spans="2:7" x14ac:dyDescent="0.2">
      <c r="B331" t="s">
        <v>3461</v>
      </c>
      <c r="C331" t="s">
        <v>1419</v>
      </c>
      <c r="D331" t="s">
        <v>1420</v>
      </c>
      <c r="E331" t="s">
        <v>1420</v>
      </c>
      <c r="F331" t="s">
        <v>1420</v>
      </c>
      <c r="G331" t="s">
        <v>3128</v>
      </c>
    </row>
    <row r="332" spans="2:7" x14ac:dyDescent="0.2">
      <c r="B332" t="s">
        <v>3462</v>
      </c>
      <c r="C332" t="s">
        <v>1473</v>
      </c>
      <c r="D332" t="s">
        <v>1474</v>
      </c>
      <c r="E332" t="s">
        <v>1474</v>
      </c>
      <c r="F332" t="s">
        <v>1474</v>
      </c>
      <c r="G332" t="s">
        <v>3128</v>
      </c>
    </row>
    <row r="333" spans="2:7" x14ac:dyDescent="0.2">
      <c r="B333" t="s">
        <v>3463</v>
      </c>
      <c r="C333" t="s">
        <v>826</v>
      </c>
      <c r="D333" t="s">
        <v>828</v>
      </c>
      <c r="E333" t="s">
        <v>828</v>
      </c>
      <c r="F333" t="s">
        <v>828</v>
      </c>
      <c r="G333" t="s">
        <v>3128</v>
      </c>
    </row>
    <row r="334" spans="2:7" x14ac:dyDescent="0.2">
      <c r="B334" t="s">
        <v>3464</v>
      </c>
      <c r="C334" t="s">
        <v>579</v>
      </c>
      <c r="D334" t="s">
        <v>1004</v>
      </c>
      <c r="E334" t="s">
        <v>1004</v>
      </c>
      <c r="F334" t="s">
        <v>1004</v>
      </c>
      <c r="G334" t="s">
        <v>3128</v>
      </c>
    </row>
    <row r="335" spans="2:7" x14ac:dyDescent="0.2">
      <c r="B335" t="s">
        <v>3465</v>
      </c>
      <c r="C335" t="s">
        <v>476</v>
      </c>
      <c r="D335" t="s">
        <v>735</v>
      </c>
      <c r="E335" t="s">
        <v>735</v>
      </c>
      <c r="F335" t="s">
        <v>735</v>
      </c>
      <c r="G335" t="s">
        <v>3128</v>
      </c>
    </row>
    <row r="336" spans="2:7" x14ac:dyDescent="0.2">
      <c r="B336" t="s">
        <v>3466</v>
      </c>
      <c r="C336" t="s">
        <v>1522</v>
      </c>
      <c r="D336" t="s">
        <v>1523</v>
      </c>
      <c r="E336" t="s">
        <v>1523</v>
      </c>
      <c r="F336" t="s">
        <v>1523</v>
      </c>
      <c r="G336" t="s">
        <v>3128</v>
      </c>
    </row>
    <row r="337" spans="2:7" x14ac:dyDescent="0.2">
      <c r="B337" t="s">
        <v>3467</v>
      </c>
      <c r="C337" t="s">
        <v>521</v>
      </c>
      <c r="D337" t="s">
        <v>934</v>
      </c>
      <c r="E337" t="s">
        <v>934</v>
      </c>
      <c r="F337" t="s">
        <v>934</v>
      </c>
      <c r="G337" t="s">
        <v>3128</v>
      </c>
    </row>
    <row r="338" spans="2:7" x14ac:dyDescent="0.2">
      <c r="B338" t="s">
        <v>3468</v>
      </c>
      <c r="C338" t="s">
        <v>601</v>
      </c>
      <c r="D338" t="s">
        <v>1077</v>
      </c>
      <c r="E338" t="s">
        <v>1077</v>
      </c>
      <c r="F338" t="s">
        <v>1077</v>
      </c>
      <c r="G338" t="s">
        <v>3128</v>
      </c>
    </row>
    <row r="339" spans="2:7" x14ac:dyDescent="0.2">
      <c r="B339" t="s">
        <v>3469</v>
      </c>
      <c r="C339" t="s">
        <v>1216</v>
      </c>
      <c r="D339" t="s">
        <v>1219</v>
      </c>
      <c r="E339" t="s">
        <v>1219</v>
      </c>
      <c r="F339" t="s">
        <v>1219</v>
      </c>
      <c r="G339" t="s">
        <v>3128</v>
      </c>
    </row>
    <row r="340" spans="2:7" x14ac:dyDescent="0.2">
      <c r="B340" t="s">
        <v>3470</v>
      </c>
      <c r="C340" t="s">
        <v>770</v>
      </c>
      <c r="D340" t="s">
        <v>771</v>
      </c>
      <c r="E340" t="s">
        <v>771</v>
      </c>
      <c r="F340" t="s">
        <v>771</v>
      </c>
      <c r="G340" t="s">
        <v>3128</v>
      </c>
    </row>
    <row r="341" spans="2:7" x14ac:dyDescent="0.2">
      <c r="B341" t="s">
        <v>3471</v>
      </c>
      <c r="C341" t="s">
        <v>1252</v>
      </c>
      <c r="D341" t="s">
        <v>1253</v>
      </c>
      <c r="E341" t="s">
        <v>1253</v>
      </c>
      <c r="F341" t="s">
        <v>1253</v>
      </c>
      <c r="G341" t="s">
        <v>3128</v>
      </c>
    </row>
    <row r="342" spans="2:7" x14ac:dyDescent="0.2">
      <c r="B342" t="s">
        <v>3472</v>
      </c>
      <c r="C342" t="s">
        <v>1613</v>
      </c>
      <c r="D342" t="s">
        <v>1616</v>
      </c>
      <c r="E342" t="s">
        <v>1616</v>
      </c>
      <c r="F342" t="s">
        <v>1616</v>
      </c>
      <c r="G342" t="s">
        <v>3128</v>
      </c>
    </row>
    <row r="343" spans="2:7" x14ac:dyDescent="0.2">
      <c r="B343" t="s">
        <v>3473</v>
      </c>
      <c r="C343" t="s">
        <v>916</v>
      </c>
      <c r="D343" t="s">
        <v>917</v>
      </c>
      <c r="E343" t="s">
        <v>917</v>
      </c>
      <c r="F343" t="s">
        <v>917</v>
      </c>
      <c r="G343" t="s">
        <v>3128</v>
      </c>
    </row>
    <row r="344" spans="2:7" x14ac:dyDescent="0.2">
      <c r="B344" t="s">
        <v>3474</v>
      </c>
      <c r="C344" t="s">
        <v>1133</v>
      </c>
      <c r="D344" t="s">
        <v>1136</v>
      </c>
      <c r="E344" t="s">
        <v>1136</v>
      </c>
      <c r="F344" t="s">
        <v>1136</v>
      </c>
      <c r="G344" t="s">
        <v>3128</v>
      </c>
    </row>
    <row r="345" spans="2:7" x14ac:dyDescent="0.2">
      <c r="B345" t="s">
        <v>3475</v>
      </c>
      <c r="C345" t="s">
        <v>618</v>
      </c>
      <c r="D345" t="s">
        <v>1095</v>
      </c>
      <c r="E345" t="s">
        <v>1095</v>
      </c>
      <c r="F345" t="s">
        <v>1095</v>
      </c>
      <c r="G345" t="s">
        <v>3128</v>
      </c>
    </row>
    <row r="346" spans="2:7" x14ac:dyDescent="0.2">
      <c r="B346" t="s">
        <v>3476</v>
      </c>
      <c r="C346" t="s">
        <v>590</v>
      </c>
      <c r="D346" t="s">
        <v>999</v>
      </c>
      <c r="E346" t="s">
        <v>999</v>
      </c>
      <c r="F346" t="s">
        <v>999</v>
      </c>
      <c r="G346" t="s">
        <v>3128</v>
      </c>
    </row>
    <row r="347" spans="2:7" x14ac:dyDescent="0.2">
      <c r="B347" t="s">
        <v>3477</v>
      </c>
      <c r="C347" t="s">
        <v>476</v>
      </c>
      <c r="D347" t="s">
        <v>740</v>
      </c>
      <c r="E347" t="s">
        <v>740</v>
      </c>
      <c r="F347" t="s">
        <v>740</v>
      </c>
      <c r="G347" t="s">
        <v>3128</v>
      </c>
    </row>
    <row r="348" spans="2:7" x14ac:dyDescent="0.2">
      <c r="B348" t="s">
        <v>3478</v>
      </c>
      <c r="C348" t="s">
        <v>1451</v>
      </c>
      <c r="D348" t="s">
        <v>1452</v>
      </c>
      <c r="E348" t="s">
        <v>1691</v>
      </c>
      <c r="F348" t="s">
        <v>1452</v>
      </c>
      <c r="G348" t="s">
        <v>3128</v>
      </c>
    </row>
    <row r="349" spans="2:7" x14ac:dyDescent="0.2">
      <c r="B349" t="s">
        <v>3479</v>
      </c>
      <c r="C349" t="s">
        <v>1010</v>
      </c>
      <c r="D349" t="s">
        <v>1011</v>
      </c>
      <c r="E349" t="s">
        <v>1011</v>
      </c>
      <c r="F349" t="s">
        <v>1011</v>
      </c>
      <c r="G349" t="s">
        <v>3128</v>
      </c>
    </row>
    <row r="350" spans="2:7" x14ac:dyDescent="0.2">
      <c r="B350" t="s">
        <v>3480</v>
      </c>
      <c r="C350" t="s">
        <v>893</v>
      </c>
      <c r="D350" t="s">
        <v>894</v>
      </c>
      <c r="E350" t="s">
        <v>894</v>
      </c>
      <c r="F350" t="s">
        <v>894</v>
      </c>
      <c r="G350" t="s">
        <v>3128</v>
      </c>
    </row>
    <row r="351" spans="2:7" x14ac:dyDescent="0.2">
      <c r="B351" t="s">
        <v>3481</v>
      </c>
      <c r="C351" t="s">
        <v>1543</v>
      </c>
      <c r="D351" t="s">
        <v>1552</v>
      </c>
      <c r="E351" t="s">
        <v>1552</v>
      </c>
      <c r="F351" t="s">
        <v>1552</v>
      </c>
      <c r="G351" t="s">
        <v>3128</v>
      </c>
    </row>
    <row r="352" spans="2:7" x14ac:dyDescent="0.2">
      <c r="B352" t="s">
        <v>3482</v>
      </c>
      <c r="C352" t="s">
        <v>476</v>
      </c>
      <c r="D352" t="s">
        <v>742</v>
      </c>
      <c r="E352" t="s">
        <v>742</v>
      </c>
      <c r="F352" t="s">
        <v>742</v>
      </c>
      <c r="G352" t="s">
        <v>3128</v>
      </c>
    </row>
    <row r="353" spans="2:7" x14ac:dyDescent="0.2">
      <c r="B353" t="s">
        <v>3483</v>
      </c>
      <c r="C353" t="s">
        <v>784</v>
      </c>
      <c r="D353" t="s">
        <v>785</v>
      </c>
      <c r="E353" t="s">
        <v>785</v>
      </c>
      <c r="F353" t="s">
        <v>785</v>
      </c>
      <c r="G353" t="s">
        <v>3128</v>
      </c>
    </row>
    <row r="354" spans="2:7" x14ac:dyDescent="0.2">
      <c r="B354" t="s">
        <v>3484</v>
      </c>
      <c r="C354" t="s">
        <v>521</v>
      </c>
      <c r="D354" t="s">
        <v>938</v>
      </c>
      <c r="E354" t="s">
        <v>938</v>
      </c>
      <c r="F354" t="s">
        <v>938</v>
      </c>
      <c r="G354" t="s">
        <v>3128</v>
      </c>
    </row>
    <row r="355" spans="2:7" x14ac:dyDescent="0.2">
      <c r="B355" t="s">
        <v>3485</v>
      </c>
      <c r="C355" t="s">
        <v>1360</v>
      </c>
      <c r="D355" t="s">
        <v>1361</v>
      </c>
      <c r="E355" t="s">
        <v>1361</v>
      </c>
      <c r="F355" t="s">
        <v>1361</v>
      </c>
      <c r="G355" t="s">
        <v>3128</v>
      </c>
    </row>
    <row r="356" spans="2:7" x14ac:dyDescent="0.2">
      <c r="B356" t="s">
        <v>3486</v>
      </c>
      <c r="C356" t="s">
        <v>561</v>
      </c>
      <c r="D356" t="s">
        <v>985</v>
      </c>
      <c r="E356" t="s">
        <v>985</v>
      </c>
      <c r="F356" t="s">
        <v>985</v>
      </c>
      <c r="G356" t="s">
        <v>3128</v>
      </c>
    </row>
    <row r="357" spans="2:7" x14ac:dyDescent="0.2">
      <c r="B357" t="s">
        <v>3487</v>
      </c>
      <c r="C357" t="s">
        <v>541</v>
      </c>
      <c r="D357" t="s">
        <v>964</v>
      </c>
      <c r="E357" t="s">
        <v>964</v>
      </c>
      <c r="F357" t="s">
        <v>964</v>
      </c>
      <c r="G357" t="s">
        <v>3128</v>
      </c>
    </row>
    <row r="358" spans="2:7" x14ac:dyDescent="0.2">
      <c r="B358" t="s">
        <v>3488</v>
      </c>
      <c r="C358" t="s">
        <v>826</v>
      </c>
      <c r="D358" t="s">
        <v>831</v>
      </c>
      <c r="E358" t="s">
        <v>831</v>
      </c>
      <c r="F358" t="s">
        <v>831</v>
      </c>
      <c r="G358" t="s">
        <v>3128</v>
      </c>
    </row>
    <row r="359" spans="2:7" x14ac:dyDescent="0.2">
      <c r="B359" t="s">
        <v>3489</v>
      </c>
      <c r="C359" t="s">
        <v>463</v>
      </c>
      <c r="D359" t="s">
        <v>1040</v>
      </c>
      <c r="E359" t="s">
        <v>1040</v>
      </c>
      <c r="F359" t="s">
        <v>1040</v>
      </c>
      <c r="G359" t="s">
        <v>3128</v>
      </c>
    </row>
    <row r="360" spans="2:7" x14ac:dyDescent="0.2">
      <c r="B360" t="s">
        <v>3490</v>
      </c>
      <c r="C360" t="s">
        <v>631</v>
      </c>
      <c r="D360" t="s">
        <v>1112</v>
      </c>
      <c r="E360" t="s">
        <v>3136</v>
      </c>
      <c r="F360" t="s">
        <v>1112</v>
      </c>
      <c r="G360" t="s">
        <v>3128</v>
      </c>
    </row>
    <row r="361" spans="2:7" x14ac:dyDescent="0.2">
      <c r="B361" t="s">
        <v>3491</v>
      </c>
      <c r="C361" t="s">
        <v>1416</v>
      </c>
      <c r="D361" t="s">
        <v>1417</v>
      </c>
      <c r="E361" t="s">
        <v>1417</v>
      </c>
      <c r="F361" t="s">
        <v>1417</v>
      </c>
      <c r="G361" t="s">
        <v>3128</v>
      </c>
    </row>
    <row r="362" spans="2:7" x14ac:dyDescent="0.2">
      <c r="B362" t="s">
        <v>3492</v>
      </c>
      <c r="C362" t="s">
        <v>1543</v>
      </c>
      <c r="D362" t="s">
        <v>1556</v>
      </c>
      <c r="E362" t="s">
        <v>1556</v>
      </c>
      <c r="F362" t="s">
        <v>1556</v>
      </c>
      <c r="G362" t="s">
        <v>3128</v>
      </c>
    </row>
    <row r="363" spans="2:7" x14ac:dyDescent="0.2">
      <c r="B363" t="s">
        <v>3493</v>
      </c>
      <c r="C363" t="s">
        <v>1646</v>
      </c>
      <c r="D363" t="s">
        <v>1647</v>
      </c>
      <c r="E363" t="s">
        <v>1647</v>
      </c>
      <c r="F363" t="s">
        <v>1647</v>
      </c>
      <c r="G363" t="s">
        <v>3128</v>
      </c>
    </row>
    <row r="364" spans="2:7" x14ac:dyDescent="0.2">
      <c r="B364" t="s">
        <v>3425</v>
      </c>
      <c r="C364" t="s">
        <v>631</v>
      </c>
      <c r="D364" t="s">
        <v>1114</v>
      </c>
      <c r="E364" t="s">
        <v>1114</v>
      </c>
      <c r="F364" t="s">
        <v>1114</v>
      </c>
      <c r="G364" t="s">
        <v>3128</v>
      </c>
    </row>
    <row r="365" spans="2:7" x14ac:dyDescent="0.2">
      <c r="B365" t="s">
        <v>3494</v>
      </c>
      <c r="C365" t="s">
        <v>555</v>
      </c>
      <c r="D365" t="s">
        <v>979</v>
      </c>
      <c r="E365" t="s">
        <v>979</v>
      </c>
      <c r="F365" t="s">
        <v>979</v>
      </c>
      <c r="G365" t="s">
        <v>3128</v>
      </c>
    </row>
    <row r="366" spans="2:7" x14ac:dyDescent="0.2">
      <c r="B366" t="s">
        <v>3495</v>
      </c>
      <c r="C366" t="s">
        <v>1249</v>
      </c>
      <c r="D366" t="s">
        <v>1250</v>
      </c>
      <c r="E366" t="s">
        <v>1250</v>
      </c>
      <c r="F366" t="s">
        <v>1250</v>
      </c>
      <c r="G366" t="s">
        <v>3128</v>
      </c>
    </row>
    <row r="367" spans="2:7" x14ac:dyDescent="0.2">
      <c r="B367" t="s">
        <v>3496</v>
      </c>
      <c r="C367" t="s">
        <v>1583</v>
      </c>
      <c r="D367" t="s">
        <v>1588</v>
      </c>
      <c r="E367" t="s">
        <v>1588</v>
      </c>
      <c r="F367" t="s">
        <v>1588</v>
      </c>
      <c r="G367" t="s">
        <v>3128</v>
      </c>
    </row>
    <row r="368" spans="2:7" x14ac:dyDescent="0.2">
      <c r="B368" t="s">
        <v>3497</v>
      </c>
      <c r="C368" t="s">
        <v>1270</v>
      </c>
      <c r="D368" t="s">
        <v>1271</v>
      </c>
      <c r="E368" t="s">
        <v>1271</v>
      </c>
      <c r="F368" t="s">
        <v>1271</v>
      </c>
      <c r="G368" t="s">
        <v>3128</v>
      </c>
    </row>
    <row r="369" spans="2:7" x14ac:dyDescent="0.2">
      <c r="B369" t="s">
        <v>3498</v>
      </c>
      <c r="C369" t="s">
        <v>1488</v>
      </c>
      <c r="D369" t="s">
        <v>1491</v>
      </c>
      <c r="E369" t="s">
        <v>1491</v>
      </c>
      <c r="F369" t="s">
        <v>1491</v>
      </c>
      <c r="G369" t="s">
        <v>3128</v>
      </c>
    </row>
    <row r="370" spans="2:7" x14ac:dyDescent="0.2">
      <c r="B370" t="s">
        <v>3499</v>
      </c>
      <c r="C370" t="s">
        <v>774</v>
      </c>
      <c r="D370" t="s">
        <v>775</v>
      </c>
      <c r="E370" t="s">
        <v>775</v>
      </c>
      <c r="F370" t="s">
        <v>775</v>
      </c>
      <c r="G370" t="s">
        <v>3128</v>
      </c>
    </row>
    <row r="371" spans="2:7" x14ac:dyDescent="0.2">
      <c r="B371" t="s">
        <v>3500</v>
      </c>
      <c r="C371" t="s">
        <v>1543</v>
      </c>
      <c r="D371" t="s">
        <v>1558</v>
      </c>
      <c r="E371" t="s">
        <v>1558</v>
      </c>
      <c r="F371" t="s">
        <v>1558</v>
      </c>
      <c r="G371" t="s">
        <v>3128</v>
      </c>
    </row>
    <row r="372" spans="2:7" x14ac:dyDescent="0.2">
      <c r="B372" t="s">
        <v>3501</v>
      </c>
      <c r="C372" t="s">
        <v>1604</v>
      </c>
      <c r="D372" t="s">
        <v>1605</v>
      </c>
      <c r="E372" t="s">
        <v>1605</v>
      </c>
      <c r="F372" t="s">
        <v>1605</v>
      </c>
      <c r="G372" t="s">
        <v>3128</v>
      </c>
    </row>
    <row r="373" spans="2:7" x14ac:dyDescent="0.2">
      <c r="B373" t="s">
        <v>3502</v>
      </c>
      <c r="C373" t="s">
        <v>1234</v>
      </c>
      <c r="D373" t="s">
        <v>1237</v>
      </c>
      <c r="E373" t="s">
        <v>1237</v>
      </c>
      <c r="F373" t="s">
        <v>1237</v>
      </c>
      <c r="G373" t="s">
        <v>3128</v>
      </c>
    </row>
    <row r="374" spans="2:7" x14ac:dyDescent="0.2">
      <c r="B374" t="s">
        <v>3503</v>
      </c>
      <c r="C374" t="s">
        <v>1267</v>
      </c>
      <c r="D374" t="s">
        <v>1268</v>
      </c>
      <c r="E374" t="s">
        <v>1268</v>
      </c>
      <c r="F374" t="s">
        <v>1268</v>
      </c>
      <c r="G374" t="s">
        <v>3128</v>
      </c>
    </row>
    <row r="375" spans="2:7" x14ac:dyDescent="0.2">
      <c r="B375" t="s">
        <v>3504</v>
      </c>
      <c r="C375" t="s">
        <v>1252</v>
      </c>
      <c r="D375" t="s">
        <v>1255</v>
      </c>
      <c r="E375" t="s">
        <v>1255</v>
      </c>
      <c r="F375" t="s">
        <v>1255</v>
      </c>
      <c r="G375" t="s">
        <v>3128</v>
      </c>
    </row>
    <row r="376" spans="2:7" x14ac:dyDescent="0.2">
      <c r="B376" t="s">
        <v>3505</v>
      </c>
      <c r="C376" t="s">
        <v>833</v>
      </c>
      <c r="D376" t="s">
        <v>834</v>
      </c>
      <c r="E376" t="s">
        <v>834</v>
      </c>
      <c r="F376" t="s">
        <v>834</v>
      </c>
      <c r="G376" t="s">
        <v>3128</v>
      </c>
    </row>
    <row r="377" spans="2:7" x14ac:dyDescent="0.2">
      <c r="B377" t="s">
        <v>3506</v>
      </c>
      <c r="C377" t="s">
        <v>1543</v>
      </c>
      <c r="D377" t="s">
        <v>1560</v>
      </c>
      <c r="E377" t="s">
        <v>1560</v>
      </c>
      <c r="F377" t="s">
        <v>1560</v>
      </c>
      <c r="G377" t="s">
        <v>3128</v>
      </c>
    </row>
  </sheetData>
  <sheetProtection formatCells="0" formatColumns="0" formatRows="0" insertColumns="0" insertRows="0" insertHyperlinks="0" deleteColumns="0" deleteRows="0" sort="0" autoFilter="0" pivotTables="0"/>
  <mergeCells count="3">
    <mergeCell ref="A1:C1"/>
    <mergeCell ref="D1:G1"/>
    <mergeCell ref="A2:A4"/>
  </mergeCells>
  <hyperlinks>
    <hyperlink ref="B2" location="'Table of Contents'!A1" display="TABLE OF CONTENTS" xr:uid="{00000000-0004-0000-1D00-000000000000}"/>
    <hyperlink ref="B3" location="'Deployment Per Database'!A1" display="DEPLOYMENT PER DATABASE" xr:uid="{00000000-0004-0000-1D00-000001000000}"/>
    <hyperlink ref="B4" location="'Compliance Estimation'!A1" display="COMPLIANCE ESTIMATION" xr:uid="{00000000-0004-0000-1D00-000002000000}"/>
  </hyperlink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4B3D7"/>
  </sheetPr>
  <dimension ref="A1:AU290"/>
  <sheetViews>
    <sheetView showGridLines="0" workbookViewId="0">
      <pane ySplit="6" topLeftCell="A7" activePane="bottomLeft" state="frozen"/>
      <selection pane="bottomLeft" activeCell="C21" sqref="C21"/>
    </sheetView>
  </sheetViews>
  <sheetFormatPr baseColWidth="10" defaultColWidth="8.83203125" defaultRowHeight="16" x14ac:dyDescent="0.2"/>
  <cols>
    <col min="1" max="1" width="7" style="7" customWidth="1"/>
    <col min="2" max="3" width="40" style="7" customWidth="1"/>
    <col min="4" max="4" width="20" style="23" customWidth="1"/>
    <col min="5" max="22" width="20" style="7" customWidth="1"/>
  </cols>
  <sheetData>
    <row r="1" spans="1:47" ht="60" customHeight="1" x14ac:dyDescent="0.2">
      <c r="A1" s="140" t="s">
        <v>23</v>
      </c>
      <c r="B1" s="138"/>
      <c r="C1" s="138"/>
      <c r="D1" s="141" t="s">
        <v>24</v>
      </c>
      <c r="E1" s="143"/>
      <c r="F1" s="143"/>
      <c r="G1" s="143"/>
      <c r="H1" s="143"/>
      <c r="I1" s="143"/>
      <c r="J1" s="143"/>
      <c r="K1" s="14"/>
      <c r="L1" s="14"/>
      <c r="M1" s="14"/>
      <c r="N1" s="14"/>
      <c r="O1" s="14"/>
      <c r="P1" s="14"/>
      <c r="Q1" s="14"/>
      <c r="R1" s="14"/>
      <c r="S1" s="14"/>
      <c r="T1" s="14"/>
      <c r="U1" s="14"/>
      <c r="V1" s="14"/>
    </row>
    <row r="2" spans="1:47" x14ac:dyDescent="0.2">
      <c r="A2" s="144"/>
      <c r="B2" s="16" t="s">
        <v>81</v>
      </c>
      <c r="I2" s="138" t="s">
        <v>123</v>
      </c>
      <c r="J2" s="138"/>
      <c r="K2" s="138"/>
      <c r="L2" s="138"/>
      <c r="M2" s="138"/>
      <c r="N2" s="138"/>
    </row>
    <row r="3" spans="1:47" x14ac:dyDescent="0.2">
      <c r="A3" s="144"/>
      <c r="B3" s="16" t="s">
        <v>83</v>
      </c>
    </row>
    <row r="4" spans="1:47" x14ac:dyDescent="0.2">
      <c r="A4" s="144"/>
      <c r="B4" s="16" t="s">
        <v>87</v>
      </c>
    </row>
    <row r="5" spans="1:47" x14ac:dyDescent="0.2">
      <c r="A5" s="128"/>
      <c r="B5" s="138"/>
      <c r="C5" s="138"/>
      <c r="D5" s="153"/>
      <c r="E5" s="138"/>
      <c r="F5" s="138"/>
      <c r="G5" s="138"/>
      <c r="H5" s="138"/>
      <c r="I5" s="138"/>
      <c r="J5" s="138"/>
      <c r="K5" s="138"/>
      <c r="L5" s="138"/>
      <c r="M5" s="138"/>
      <c r="N5" s="138"/>
      <c r="O5" s="138"/>
      <c r="P5" s="138"/>
      <c r="Q5" s="138"/>
      <c r="R5" s="138"/>
      <c r="S5" s="138"/>
      <c r="T5" s="138"/>
      <c r="U5" s="138"/>
      <c r="V5" s="13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row>
    <row r="6" spans="1:47" ht="40" customHeight="1" x14ac:dyDescent="0.2">
      <c r="A6" s="22"/>
      <c r="B6" s="22" t="s">
        <v>124</v>
      </c>
      <c r="C6" s="18" t="s">
        <v>125</v>
      </c>
      <c r="D6" s="22" t="s">
        <v>126</v>
      </c>
      <c r="E6" s="18" t="s">
        <v>127</v>
      </c>
      <c r="F6" s="18" t="s">
        <v>128</v>
      </c>
      <c r="G6" s="18" t="s">
        <v>129</v>
      </c>
      <c r="H6" s="18" t="s">
        <v>130</v>
      </c>
      <c r="I6" s="19" t="s">
        <v>131</v>
      </c>
      <c r="J6" s="19" t="s">
        <v>132</v>
      </c>
      <c r="K6" s="19" t="s">
        <v>109</v>
      </c>
      <c r="L6" s="19" t="s">
        <v>35</v>
      </c>
      <c r="M6" s="19" t="s">
        <v>37</v>
      </c>
      <c r="N6" s="19" t="s">
        <v>41</v>
      </c>
      <c r="O6" s="19" t="s">
        <v>45</v>
      </c>
      <c r="P6" s="20" t="s">
        <v>112</v>
      </c>
      <c r="Q6" s="20" t="s">
        <v>113</v>
      </c>
      <c r="R6" s="20" t="s">
        <v>114</v>
      </c>
      <c r="S6" s="20" t="s">
        <v>133</v>
      </c>
      <c r="T6" s="20" t="s">
        <v>134</v>
      </c>
      <c r="U6" s="20" t="s">
        <v>117</v>
      </c>
      <c r="V6" s="20" t="s">
        <v>135</v>
      </c>
    </row>
    <row r="7" spans="1:47" ht="19" x14ac:dyDescent="0.25">
      <c r="A7" s="58"/>
      <c r="B7" s="59" t="s">
        <v>136</v>
      </c>
      <c r="C7" s="58" t="s">
        <v>137</v>
      </c>
      <c r="F7" s="7" t="s">
        <v>138</v>
      </c>
      <c r="H7" s="7" t="s">
        <v>101</v>
      </c>
    </row>
    <row r="8" spans="1:47" x14ac:dyDescent="0.2">
      <c r="A8" s="25"/>
      <c r="B8" s="25" t="s">
        <v>139</v>
      </c>
      <c r="C8" s="26" t="s">
        <v>140</v>
      </c>
      <c r="D8" s="25"/>
      <c r="E8" s="26" t="s">
        <v>141</v>
      </c>
      <c r="F8" s="26" t="s">
        <v>138</v>
      </c>
      <c r="G8" s="26">
        <v>408</v>
      </c>
      <c r="H8" s="26" t="s">
        <v>101</v>
      </c>
      <c r="I8" s="26">
        <f>IF(C7="Scenario: Oracle",408,0)</f>
        <v>408</v>
      </c>
      <c r="J8" s="26">
        <f>IF(C7="Scenario: Oracle",34,0)</f>
        <v>34</v>
      </c>
      <c r="K8" s="26">
        <f>IF(C7="Scenario: Oracle",408,0)</f>
        <v>408</v>
      </c>
      <c r="L8" s="26">
        <f>IF(C7="Scenario: Oracle",408,0)</f>
        <v>408</v>
      </c>
      <c r="M8" s="26">
        <f>IF(C7="Scenario: Oracle",408,0)</f>
        <v>408</v>
      </c>
      <c r="N8" s="26">
        <f>IF(C7="Scenario: Oracle",408,0)</f>
        <v>408</v>
      </c>
      <c r="O8" s="26">
        <f>IF(C7="Scenario: Oracle",408,0)</f>
        <v>408</v>
      </c>
      <c r="P8" s="26">
        <f>IF(C7="Scenario: Oracle",408,0)</f>
        <v>408</v>
      </c>
      <c r="Q8" s="26">
        <f>IF(C7="Scenario: Oracle",408,0)</f>
        <v>408</v>
      </c>
      <c r="R8" s="26">
        <f>IF(C7="Scenario: Oracle",408,0)</f>
        <v>408</v>
      </c>
      <c r="S8" s="26">
        <f>IF(C7="Scenario: Oracle",408,0)</f>
        <v>408</v>
      </c>
      <c r="T8" s="26">
        <f>IF(C7="Scenario: Oracle",408,0)</f>
        <v>408</v>
      </c>
      <c r="U8" s="26">
        <f>IF(C7="Scenario: Oracle",408,0)</f>
        <v>408</v>
      </c>
      <c r="V8" s="26">
        <f>IF(C7="Scenario: Oracle",408,0)</f>
        <v>408</v>
      </c>
    </row>
    <row r="9" spans="1:47" x14ac:dyDescent="0.2">
      <c r="B9" s="24" t="s">
        <v>142</v>
      </c>
      <c r="C9" s="7" t="s">
        <v>143</v>
      </c>
      <c r="D9" s="23" t="s">
        <v>144</v>
      </c>
      <c r="F9" s="7" t="s">
        <v>138</v>
      </c>
      <c r="G9" s="7">
        <v>96</v>
      </c>
      <c r="H9" s="7" t="s">
        <v>101</v>
      </c>
      <c r="I9" s="7">
        <f>IF(C7="Scenario: Cluster", "(0)",0)</f>
        <v>0</v>
      </c>
      <c r="J9" s="7">
        <f>IF(C7="Scenario: Cluster", "(0)",0)</f>
        <v>0</v>
      </c>
      <c r="K9" s="7">
        <f>IF(C7="Scenario: Cluster", "(0)",0)</f>
        <v>0</v>
      </c>
      <c r="L9" s="7">
        <f>IF(C7="Scenario: Cluster", "(0)",0)</f>
        <v>0</v>
      </c>
      <c r="M9" s="7">
        <f>IF(C7="Scenario: Cluster", "(0)",0)</f>
        <v>0</v>
      </c>
      <c r="N9" s="7">
        <f>IF(C7="Scenario: Cluster", "(0)",0)</f>
        <v>0</v>
      </c>
      <c r="O9" s="7">
        <f>IF(C7="Scenario: Cluster", "(0)",0)</f>
        <v>0</v>
      </c>
      <c r="P9" s="7">
        <f>IF(C7="Scenario: Cluster", "(0)",0)</f>
        <v>0</v>
      </c>
      <c r="Q9" s="7">
        <f>IF(C7="Scenario: Cluster", "(0)",0)</f>
        <v>0</v>
      </c>
      <c r="R9" s="7">
        <f>IF(C7="Scenario: Cluster", "(0)",0)</f>
        <v>0</v>
      </c>
      <c r="S9" s="7">
        <f>IF(C7="Scenario: Cluster", "(0)",0)</f>
        <v>0</v>
      </c>
      <c r="T9" s="7">
        <f>IF(C7="Scenario: Cluster", "(0)",0)</f>
        <v>0</v>
      </c>
      <c r="U9" s="7">
        <f>IF(C7="Scenario: Cluster", "(0)",0)</f>
        <v>0</v>
      </c>
      <c r="V9" s="7">
        <f>IF(C7="Scenario: Cluster", "(0)",0)</f>
        <v>0</v>
      </c>
    </row>
    <row r="10" spans="1:47" x14ac:dyDescent="0.2">
      <c r="B10" s="24" t="s">
        <v>145</v>
      </c>
      <c r="C10" s="7" t="s">
        <v>143</v>
      </c>
      <c r="D10" s="23" t="s">
        <v>146</v>
      </c>
      <c r="F10" s="7" t="s">
        <v>138</v>
      </c>
      <c r="G10" s="7">
        <v>96</v>
      </c>
      <c r="H10" s="7" t="s">
        <v>101</v>
      </c>
      <c r="I10" s="7">
        <f>IF(C7="Scenario: Cluster", "(0)",0)</f>
        <v>0</v>
      </c>
      <c r="J10" s="7">
        <f>IF(C7="Scenario: Cluster", "(0)",0)</f>
        <v>0</v>
      </c>
      <c r="K10" s="7">
        <f>IF(C7="Scenario: Cluster", "(0)",0)</f>
        <v>0</v>
      </c>
      <c r="L10" s="7">
        <f>IF(C7="Scenario: Cluster", "(0)",0)</f>
        <v>0</v>
      </c>
      <c r="M10" s="7">
        <f>IF(C7="Scenario: Cluster", "(0)",0)</f>
        <v>0</v>
      </c>
      <c r="N10" s="7">
        <f>IF(C7="Scenario: Cluster", "(0)",0)</f>
        <v>0</v>
      </c>
      <c r="O10" s="7">
        <f>IF(C7="Scenario: Cluster", "(0)",0)</f>
        <v>0</v>
      </c>
      <c r="P10" s="7">
        <f>IF(C7="Scenario: Cluster", "(0)",0)</f>
        <v>0</v>
      </c>
      <c r="Q10" s="7">
        <f>IF(C7="Scenario: Cluster", "(0)",0)</f>
        <v>0</v>
      </c>
      <c r="R10" s="7">
        <f>IF(C7="Scenario: Cluster", "(0)",0)</f>
        <v>0</v>
      </c>
      <c r="S10" s="7">
        <f>IF(C7="Scenario: Cluster", "(0)",0)</f>
        <v>0</v>
      </c>
      <c r="T10" s="7">
        <f>IF(C7="Scenario: Cluster", "(0)",0)</f>
        <v>0</v>
      </c>
      <c r="U10" s="7">
        <f>IF(C7="Scenario: Cluster", "(0)",0)</f>
        <v>0</v>
      </c>
      <c r="V10" s="7">
        <f>IF(C7="Scenario: Cluster", "(0)",0)</f>
        <v>0</v>
      </c>
    </row>
    <row r="11" spans="1:47" x14ac:dyDescent="0.2">
      <c r="B11" s="24" t="s">
        <v>147</v>
      </c>
      <c r="C11" s="7" t="s">
        <v>143</v>
      </c>
      <c r="D11" s="23" t="s">
        <v>148</v>
      </c>
      <c r="F11" s="7" t="s">
        <v>138</v>
      </c>
      <c r="G11" s="7">
        <v>96</v>
      </c>
      <c r="H11" s="7" t="s">
        <v>101</v>
      </c>
      <c r="I11" s="7">
        <f>IF(C7="Scenario: Cluster", "(0)",0)</f>
        <v>0</v>
      </c>
      <c r="J11" s="7">
        <f>IF(C7="Scenario: Cluster", "(0)",0)</f>
        <v>0</v>
      </c>
      <c r="K11" s="7">
        <f>IF(C7="Scenario: Cluster", "(0)",0)</f>
        <v>0</v>
      </c>
      <c r="L11" s="7">
        <f>IF(C7="Scenario: Cluster", "(0)",0)</f>
        <v>0</v>
      </c>
      <c r="M11" s="7">
        <f>IF(C7="Scenario: Cluster", "(0)",0)</f>
        <v>0</v>
      </c>
      <c r="N11" s="7">
        <f>IF(C7="Scenario: Cluster", "(0)",0)</f>
        <v>0</v>
      </c>
      <c r="O11" s="7">
        <f>IF(C7="Scenario: Cluster", "(0)",0)</f>
        <v>0</v>
      </c>
      <c r="P11" s="7">
        <f>IF(C7="Scenario: Cluster", "(0)",0)</f>
        <v>0</v>
      </c>
      <c r="Q11" s="7">
        <f>IF(C7="Scenario: Cluster", "(0)",0)</f>
        <v>0</v>
      </c>
      <c r="R11" s="7">
        <f>IF(C7="Scenario: Cluster", "(0)",0)</f>
        <v>0</v>
      </c>
      <c r="S11" s="7">
        <f>IF(C7="Scenario: Cluster", "(0)",0)</f>
        <v>0</v>
      </c>
      <c r="T11" s="7">
        <f>IF(C7="Scenario: Cluster", "(0)",0)</f>
        <v>0</v>
      </c>
      <c r="U11" s="7">
        <f>IF(C7="Scenario: Cluster", "(0)",0)</f>
        <v>0</v>
      </c>
      <c r="V11" s="7">
        <f>IF(C7="Scenario: Cluster", "(0)",0)</f>
        <v>0</v>
      </c>
    </row>
    <row r="12" spans="1:47" x14ac:dyDescent="0.2">
      <c r="B12" s="24" t="s">
        <v>149</v>
      </c>
      <c r="C12" s="7" t="s">
        <v>143</v>
      </c>
      <c r="D12" s="23" t="s">
        <v>150</v>
      </c>
      <c r="E12" s="7" t="s">
        <v>141</v>
      </c>
      <c r="F12" s="7" t="s">
        <v>138</v>
      </c>
      <c r="G12" s="7">
        <v>48</v>
      </c>
      <c r="H12" s="7" t="s">
        <v>101</v>
      </c>
      <c r="I12" s="7">
        <f>IF(C7="Scenario: Cluster",48,0)</f>
        <v>0</v>
      </c>
      <c r="J12" s="7">
        <f>IF(C7="Scenario: Cluster",0,0)</f>
        <v>0</v>
      </c>
      <c r="K12" s="7">
        <f>IF(C7="Scenario: Cluster",0,0)</f>
        <v>0</v>
      </c>
      <c r="L12" s="7">
        <f>IF(C7="Scenario: Cluster",0,0)</f>
        <v>0</v>
      </c>
      <c r="M12" s="7">
        <f>IF(C7="Scenario: Cluster",0,0)</f>
        <v>0</v>
      </c>
      <c r="N12" s="7">
        <f>IF(C7="Scenario: Cluster",0,0)</f>
        <v>0</v>
      </c>
      <c r="O12" s="7">
        <f>IF(C7="Scenario: Cluster",0,0)</f>
        <v>0</v>
      </c>
      <c r="P12" s="7">
        <f>IF(C7="Scenario: Cluster",0,0)</f>
        <v>0</v>
      </c>
      <c r="Q12" s="7">
        <f>IF(C7="Scenario: Cluster",0,0)</f>
        <v>0</v>
      </c>
      <c r="R12" s="7">
        <f>IF(C7="Scenario: Cluster",0,0)</f>
        <v>0</v>
      </c>
      <c r="S12" s="7">
        <f>IF(C7="Scenario: Cluster",0,0)</f>
        <v>0</v>
      </c>
      <c r="T12" s="7">
        <f>IF(C7="Scenario: Cluster",0,0)</f>
        <v>0</v>
      </c>
      <c r="U12" s="7">
        <f>IF(C7="Scenario: Cluster",0,0)</f>
        <v>0</v>
      </c>
      <c r="V12" s="7">
        <f>IF(C7="Scenario: Cluster",0,0)</f>
        <v>0</v>
      </c>
    </row>
    <row r="13" spans="1:47" x14ac:dyDescent="0.2">
      <c r="B13" s="24" t="s">
        <v>151</v>
      </c>
      <c r="C13" s="7" t="s">
        <v>152</v>
      </c>
      <c r="D13" s="23" t="s">
        <v>153</v>
      </c>
      <c r="F13" s="7" t="s">
        <v>138</v>
      </c>
      <c r="G13" s="7">
        <v>24</v>
      </c>
      <c r="H13" s="7" t="s">
        <v>101</v>
      </c>
    </row>
    <row r="14" spans="1:47" x14ac:dyDescent="0.2">
      <c r="B14" s="24" t="s">
        <v>154</v>
      </c>
      <c r="C14" s="7" t="s">
        <v>155</v>
      </c>
      <c r="D14" s="23" t="s">
        <v>156</v>
      </c>
      <c r="E14" s="7" t="s">
        <v>141</v>
      </c>
      <c r="F14" s="7" t="s">
        <v>138</v>
      </c>
      <c r="H14" s="7" t="s">
        <v>101</v>
      </c>
      <c r="I14" s="7" t="s">
        <v>157</v>
      </c>
    </row>
    <row r="15" spans="1:47" x14ac:dyDescent="0.2">
      <c r="B15" s="24" t="s">
        <v>158</v>
      </c>
      <c r="C15" s="7" t="s">
        <v>143</v>
      </c>
      <c r="D15" s="23" t="s">
        <v>159</v>
      </c>
      <c r="E15" s="7" t="s">
        <v>141</v>
      </c>
      <c r="F15" s="7" t="s">
        <v>138</v>
      </c>
      <c r="G15" s="7">
        <v>72</v>
      </c>
      <c r="H15" s="7" t="s">
        <v>101</v>
      </c>
      <c r="I15" s="7">
        <f>IF(C7="Scenario: Cluster",72,0)</f>
        <v>0</v>
      </c>
      <c r="J15" s="7">
        <f>IF(C7="Scenario: Cluster",6,0)</f>
        <v>0</v>
      </c>
      <c r="K15" s="7">
        <f>IF(C7="Scenario: Cluster",72,0)</f>
        <v>0</v>
      </c>
      <c r="L15" s="7">
        <f>IF(C7="Scenario: Cluster",72,0)</f>
        <v>0</v>
      </c>
      <c r="M15" s="7">
        <f>IF(C7="Scenario: Cluster",72,0)</f>
        <v>0</v>
      </c>
      <c r="N15" s="7">
        <f>IF(C7="Scenario: Cluster",72,0)</f>
        <v>0</v>
      </c>
      <c r="O15" s="7">
        <f>IF(C7="Scenario: Cluster",72,0)</f>
        <v>0</v>
      </c>
      <c r="P15" s="7">
        <f>IF(C7="Scenario: Cluster",72,0)</f>
        <v>0</v>
      </c>
      <c r="Q15" s="7">
        <f>IF(C7="Scenario: Cluster",72,0)</f>
        <v>0</v>
      </c>
      <c r="R15" s="7">
        <f>IF(C7="Scenario: Cluster",72,0)</f>
        <v>0</v>
      </c>
      <c r="S15" s="7">
        <f>IF(C7="Scenario: Cluster",72,0)</f>
        <v>0</v>
      </c>
      <c r="T15" s="7">
        <f>IF(C7="Scenario: Cluster",72,0)</f>
        <v>0</v>
      </c>
      <c r="U15" s="7">
        <f>IF(C7="Scenario: Cluster",72,0)</f>
        <v>0</v>
      </c>
      <c r="V15" s="7">
        <f>IF(C7="Scenario: Cluster",72,0)</f>
        <v>0</v>
      </c>
    </row>
    <row r="16" spans="1:47" x14ac:dyDescent="0.2">
      <c r="B16" s="24" t="s">
        <v>160</v>
      </c>
      <c r="C16" s="7" t="s">
        <v>152</v>
      </c>
      <c r="D16" s="23" t="s">
        <v>161</v>
      </c>
      <c r="F16" s="7" t="s">
        <v>138</v>
      </c>
      <c r="G16" s="7">
        <v>24</v>
      </c>
      <c r="H16" s="7" t="s">
        <v>101</v>
      </c>
    </row>
    <row r="17" spans="2:21" x14ac:dyDescent="0.2">
      <c r="B17" s="24" t="s">
        <v>162</v>
      </c>
      <c r="C17" s="7" t="s">
        <v>155</v>
      </c>
      <c r="D17" s="23" t="s">
        <v>163</v>
      </c>
      <c r="E17" s="7" t="s">
        <v>141</v>
      </c>
      <c r="F17" s="7" t="s">
        <v>138</v>
      </c>
      <c r="H17" s="7" t="s">
        <v>101</v>
      </c>
      <c r="I17" s="7" t="s">
        <v>157</v>
      </c>
      <c r="P17" s="7" t="s">
        <v>157</v>
      </c>
      <c r="Q17" s="7" t="s">
        <v>157</v>
      </c>
    </row>
    <row r="18" spans="2:21" x14ac:dyDescent="0.2">
      <c r="B18" s="24" t="s">
        <v>164</v>
      </c>
      <c r="C18" s="7" t="s">
        <v>155</v>
      </c>
      <c r="D18" s="23" t="s">
        <v>165</v>
      </c>
      <c r="E18" s="7" t="s">
        <v>141</v>
      </c>
      <c r="F18" s="7" t="s">
        <v>138</v>
      </c>
      <c r="H18" s="7" t="s">
        <v>101</v>
      </c>
      <c r="I18" s="7" t="s">
        <v>157</v>
      </c>
    </row>
    <row r="19" spans="2:21" x14ac:dyDescent="0.2">
      <c r="B19" s="24" t="s">
        <v>166</v>
      </c>
      <c r="C19" s="7" t="s">
        <v>155</v>
      </c>
      <c r="D19" s="23" t="s">
        <v>167</v>
      </c>
      <c r="E19" s="7" t="s">
        <v>141</v>
      </c>
      <c r="F19" s="7" t="s">
        <v>138</v>
      </c>
      <c r="H19" s="7" t="s">
        <v>101</v>
      </c>
      <c r="I19" s="7" t="s">
        <v>157</v>
      </c>
      <c r="S19" s="7" t="s">
        <v>157</v>
      </c>
      <c r="T19" s="7" t="s">
        <v>157</v>
      </c>
    </row>
    <row r="20" spans="2:21" x14ac:dyDescent="0.2">
      <c r="B20" s="24" t="s">
        <v>168</v>
      </c>
      <c r="C20" s="7" t="s">
        <v>155</v>
      </c>
      <c r="D20" s="23" t="s">
        <v>169</v>
      </c>
      <c r="E20" s="7" t="s">
        <v>141</v>
      </c>
      <c r="F20" s="7" t="s">
        <v>138</v>
      </c>
      <c r="H20" s="7" t="s">
        <v>101</v>
      </c>
      <c r="J20" s="7" t="s">
        <v>170</v>
      </c>
      <c r="N20" s="7" t="s">
        <v>170</v>
      </c>
    </row>
    <row r="21" spans="2:21" x14ac:dyDescent="0.2">
      <c r="B21" s="24" t="s">
        <v>171</v>
      </c>
      <c r="C21" s="7" t="s">
        <v>155</v>
      </c>
      <c r="D21" s="23" t="s">
        <v>172</v>
      </c>
      <c r="E21" s="7" t="s">
        <v>141</v>
      </c>
      <c r="F21" s="7" t="s">
        <v>138</v>
      </c>
      <c r="H21" s="7" t="s">
        <v>101</v>
      </c>
      <c r="J21" s="7" t="s">
        <v>170</v>
      </c>
    </row>
    <row r="22" spans="2:21" x14ac:dyDescent="0.2">
      <c r="B22" s="24" t="s">
        <v>173</v>
      </c>
      <c r="C22" s="7" t="s">
        <v>155</v>
      </c>
      <c r="D22" s="23" t="s">
        <v>174</v>
      </c>
      <c r="E22" s="7" t="s">
        <v>141</v>
      </c>
      <c r="F22" s="7" t="s">
        <v>138</v>
      </c>
      <c r="H22" s="7" t="s">
        <v>101</v>
      </c>
      <c r="I22" s="7" t="s">
        <v>157</v>
      </c>
    </row>
    <row r="23" spans="2:21" x14ac:dyDescent="0.2">
      <c r="B23" s="24" t="s">
        <v>175</v>
      </c>
      <c r="C23" s="7" t="s">
        <v>155</v>
      </c>
      <c r="D23" s="23" t="s">
        <v>176</v>
      </c>
      <c r="E23" s="7" t="s">
        <v>141</v>
      </c>
      <c r="F23" s="7" t="s">
        <v>138</v>
      </c>
      <c r="H23" s="7" t="s">
        <v>101</v>
      </c>
      <c r="I23" s="7" t="s">
        <v>157</v>
      </c>
    </row>
    <row r="24" spans="2:21" x14ac:dyDescent="0.2">
      <c r="B24" s="24" t="s">
        <v>177</v>
      </c>
      <c r="C24" s="7" t="s">
        <v>155</v>
      </c>
      <c r="D24" s="23" t="s">
        <v>178</v>
      </c>
      <c r="E24" s="7" t="s">
        <v>141</v>
      </c>
      <c r="F24" s="7" t="s">
        <v>138</v>
      </c>
      <c r="H24" s="7" t="s">
        <v>101</v>
      </c>
      <c r="J24" s="7" t="s">
        <v>170</v>
      </c>
    </row>
    <row r="25" spans="2:21" x14ac:dyDescent="0.2">
      <c r="B25" s="24" t="s">
        <v>179</v>
      </c>
      <c r="C25" s="7" t="s">
        <v>155</v>
      </c>
      <c r="D25" s="23" t="s">
        <v>180</v>
      </c>
      <c r="E25" s="7" t="s">
        <v>141</v>
      </c>
      <c r="F25" s="7" t="s">
        <v>138</v>
      </c>
      <c r="H25" s="7" t="s">
        <v>101</v>
      </c>
      <c r="J25" s="7" t="s">
        <v>170</v>
      </c>
      <c r="R25" s="7" t="s">
        <v>170</v>
      </c>
      <c r="S25" s="7" t="s">
        <v>170</v>
      </c>
      <c r="T25" s="7" t="s">
        <v>170</v>
      </c>
      <c r="U25" s="7" t="s">
        <v>170</v>
      </c>
    </row>
    <row r="26" spans="2:21" x14ac:dyDescent="0.2">
      <c r="B26" s="24" t="s">
        <v>181</v>
      </c>
      <c r="C26" s="7" t="s">
        <v>155</v>
      </c>
      <c r="D26" s="23" t="s">
        <v>182</v>
      </c>
      <c r="E26" s="7" t="s">
        <v>141</v>
      </c>
      <c r="F26" s="7" t="s">
        <v>138</v>
      </c>
      <c r="H26" s="7" t="s">
        <v>101</v>
      </c>
      <c r="I26" s="7" t="s">
        <v>157</v>
      </c>
    </row>
    <row r="27" spans="2:21" x14ac:dyDescent="0.2">
      <c r="B27" s="24" t="s">
        <v>183</v>
      </c>
      <c r="C27" s="7" t="s">
        <v>155</v>
      </c>
      <c r="D27" s="23" t="s">
        <v>184</v>
      </c>
      <c r="E27" s="7" t="s">
        <v>141</v>
      </c>
      <c r="F27" s="7" t="s">
        <v>138</v>
      </c>
      <c r="H27" s="7" t="s">
        <v>101</v>
      </c>
      <c r="I27" s="7" t="s">
        <v>157</v>
      </c>
      <c r="P27" s="7" t="s">
        <v>157</v>
      </c>
    </row>
    <row r="28" spans="2:21" x14ac:dyDescent="0.2">
      <c r="B28" s="24" t="s">
        <v>185</v>
      </c>
      <c r="C28" s="7" t="s">
        <v>155</v>
      </c>
      <c r="D28" s="23" t="s">
        <v>186</v>
      </c>
      <c r="E28" s="7" t="s">
        <v>141</v>
      </c>
      <c r="F28" s="7" t="s">
        <v>138</v>
      </c>
      <c r="H28" s="7" t="s">
        <v>101</v>
      </c>
      <c r="J28" s="7" t="s">
        <v>170</v>
      </c>
    </row>
    <row r="29" spans="2:21" x14ac:dyDescent="0.2">
      <c r="B29" s="24" t="s">
        <v>187</v>
      </c>
      <c r="C29" s="7" t="s">
        <v>155</v>
      </c>
      <c r="D29" s="23" t="s">
        <v>188</v>
      </c>
      <c r="E29" s="7" t="s">
        <v>141</v>
      </c>
      <c r="F29" s="7" t="s">
        <v>138</v>
      </c>
      <c r="H29" s="7" t="s">
        <v>101</v>
      </c>
      <c r="I29" s="7" t="s">
        <v>157</v>
      </c>
    </row>
    <row r="30" spans="2:21" x14ac:dyDescent="0.2">
      <c r="B30" s="24" t="s">
        <v>189</v>
      </c>
      <c r="C30" s="7" t="s">
        <v>155</v>
      </c>
      <c r="D30" s="23" t="s">
        <v>190</v>
      </c>
      <c r="E30" s="7" t="s">
        <v>141</v>
      </c>
      <c r="F30" s="7" t="s">
        <v>138</v>
      </c>
      <c r="H30" s="7" t="s">
        <v>101</v>
      </c>
      <c r="I30" s="7" t="s">
        <v>157</v>
      </c>
    </row>
    <row r="31" spans="2:21" x14ac:dyDescent="0.2">
      <c r="B31" s="24" t="s">
        <v>191</v>
      </c>
      <c r="C31" s="7" t="s">
        <v>155</v>
      </c>
      <c r="D31" s="23" t="s">
        <v>192</v>
      </c>
      <c r="E31" s="7" t="s">
        <v>141</v>
      </c>
      <c r="F31" s="7" t="s">
        <v>138</v>
      </c>
      <c r="H31" s="7" t="s">
        <v>101</v>
      </c>
      <c r="I31" s="7" t="s">
        <v>157</v>
      </c>
    </row>
    <row r="32" spans="2:21" x14ac:dyDescent="0.2">
      <c r="B32" s="24" t="s">
        <v>193</v>
      </c>
      <c r="C32" s="7" t="s">
        <v>155</v>
      </c>
      <c r="D32" s="23" t="s">
        <v>194</v>
      </c>
      <c r="E32" s="7" t="s">
        <v>141</v>
      </c>
      <c r="F32" s="7" t="s">
        <v>138</v>
      </c>
      <c r="H32" s="7" t="s">
        <v>101</v>
      </c>
      <c r="I32" s="7" t="s">
        <v>157</v>
      </c>
    </row>
    <row r="33" spans="2:22" x14ac:dyDescent="0.2">
      <c r="B33" s="24" t="s">
        <v>195</v>
      </c>
      <c r="C33" s="7" t="s">
        <v>155</v>
      </c>
      <c r="D33" s="23" t="s">
        <v>196</v>
      </c>
      <c r="E33" s="7" t="s">
        <v>141</v>
      </c>
      <c r="F33" s="7" t="s">
        <v>138</v>
      </c>
      <c r="H33" s="7" t="s">
        <v>101</v>
      </c>
      <c r="I33" s="7" t="s">
        <v>157</v>
      </c>
    </row>
    <row r="34" spans="2:22" x14ac:dyDescent="0.2">
      <c r="B34" s="24" t="s">
        <v>197</v>
      </c>
      <c r="C34" s="7" t="s">
        <v>155</v>
      </c>
      <c r="D34" s="23" t="s">
        <v>198</v>
      </c>
      <c r="E34" s="7" t="s">
        <v>141</v>
      </c>
      <c r="F34" s="7" t="s">
        <v>138</v>
      </c>
      <c r="H34" s="7" t="s">
        <v>101</v>
      </c>
      <c r="I34" s="7" t="s">
        <v>157</v>
      </c>
    </row>
    <row r="35" spans="2:22" x14ac:dyDescent="0.2">
      <c r="B35" s="24" t="s">
        <v>199</v>
      </c>
      <c r="C35" s="7" t="s">
        <v>155</v>
      </c>
      <c r="D35" s="23" t="s">
        <v>200</v>
      </c>
      <c r="E35" s="7" t="s">
        <v>141</v>
      </c>
      <c r="F35" s="7" t="s">
        <v>138</v>
      </c>
      <c r="H35" s="7" t="s">
        <v>101</v>
      </c>
      <c r="I35" s="7" t="s">
        <v>157</v>
      </c>
      <c r="P35" s="7" t="s">
        <v>157</v>
      </c>
      <c r="Q35" s="7" t="s">
        <v>157</v>
      </c>
    </row>
    <row r="36" spans="2:22" x14ac:dyDescent="0.2">
      <c r="B36" s="24" t="s">
        <v>201</v>
      </c>
      <c r="C36" s="7" t="s">
        <v>155</v>
      </c>
      <c r="D36" s="23" t="s">
        <v>202</v>
      </c>
      <c r="E36" s="7" t="s">
        <v>141</v>
      </c>
      <c r="F36" s="7" t="s">
        <v>138</v>
      </c>
      <c r="H36" s="7" t="s">
        <v>101</v>
      </c>
      <c r="I36" s="7" t="s">
        <v>157</v>
      </c>
    </row>
    <row r="37" spans="2:22" x14ac:dyDescent="0.2">
      <c r="B37" s="24" t="s">
        <v>203</v>
      </c>
      <c r="C37" s="7" t="s">
        <v>155</v>
      </c>
      <c r="D37" s="23" t="s">
        <v>204</v>
      </c>
      <c r="E37" s="7" t="s">
        <v>141</v>
      </c>
      <c r="F37" s="7" t="s">
        <v>138</v>
      </c>
      <c r="H37" s="7" t="s">
        <v>101</v>
      </c>
      <c r="I37" s="7" t="s">
        <v>157</v>
      </c>
    </row>
    <row r="38" spans="2:22" x14ac:dyDescent="0.2">
      <c r="B38" s="24" t="s">
        <v>205</v>
      </c>
      <c r="C38" s="7" t="s">
        <v>155</v>
      </c>
      <c r="D38" s="23" t="s">
        <v>206</v>
      </c>
      <c r="E38" s="7" t="s">
        <v>141</v>
      </c>
      <c r="F38" s="7" t="s">
        <v>138</v>
      </c>
      <c r="H38" s="7" t="s">
        <v>101</v>
      </c>
      <c r="I38" s="7" t="s">
        <v>157</v>
      </c>
      <c r="N38" s="7" t="s">
        <v>157</v>
      </c>
    </row>
    <row r="39" spans="2:22" x14ac:dyDescent="0.2">
      <c r="B39" s="24" t="s">
        <v>207</v>
      </c>
      <c r="C39" s="7" t="s">
        <v>155</v>
      </c>
      <c r="D39" s="23" t="s">
        <v>208</v>
      </c>
      <c r="E39" s="7" t="s">
        <v>141</v>
      </c>
      <c r="F39" s="7" t="s">
        <v>138</v>
      </c>
      <c r="H39" s="7" t="s">
        <v>101</v>
      </c>
      <c r="I39" s="7" t="s">
        <v>170</v>
      </c>
      <c r="J39" s="7" t="s">
        <v>170</v>
      </c>
    </row>
    <row r="40" spans="2:22" x14ac:dyDescent="0.2">
      <c r="B40" s="24" t="s">
        <v>209</v>
      </c>
      <c r="C40" s="7" t="s">
        <v>155</v>
      </c>
      <c r="D40" s="23" t="s">
        <v>210</v>
      </c>
      <c r="E40" s="7" t="s">
        <v>141</v>
      </c>
      <c r="F40" s="7" t="s">
        <v>138</v>
      </c>
      <c r="H40" s="7" t="s">
        <v>101</v>
      </c>
      <c r="I40" s="7" t="s">
        <v>157</v>
      </c>
      <c r="L40" s="7" t="s">
        <v>157</v>
      </c>
      <c r="N40" s="7" t="s">
        <v>157</v>
      </c>
    </row>
    <row r="41" spans="2:22" x14ac:dyDescent="0.2">
      <c r="B41" s="24" t="s">
        <v>211</v>
      </c>
      <c r="C41" s="7" t="s">
        <v>155</v>
      </c>
      <c r="D41" s="23" t="s">
        <v>212</v>
      </c>
      <c r="E41" s="7" t="s">
        <v>141</v>
      </c>
      <c r="F41" s="7" t="s">
        <v>138</v>
      </c>
      <c r="H41" s="7" t="s">
        <v>101</v>
      </c>
      <c r="I41" s="7" t="s">
        <v>157</v>
      </c>
    </row>
    <row r="42" spans="2:22" x14ac:dyDescent="0.2">
      <c r="B42" s="24" t="s">
        <v>213</v>
      </c>
      <c r="C42" s="7" t="s">
        <v>155</v>
      </c>
      <c r="D42" s="23" t="s">
        <v>214</v>
      </c>
      <c r="E42" s="7" t="s">
        <v>141</v>
      </c>
      <c r="F42" s="7" t="s">
        <v>138</v>
      </c>
      <c r="H42" s="7" t="s">
        <v>101</v>
      </c>
      <c r="I42" s="7" t="s">
        <v>157</v>
      </c>
      <c r="P42" s="7" t="s">
        <v>157</v>
      </c>
      <c r="Q42" s="7" t="s">
        <v>157</v>
      </c>
      <c r="V42" s="7" t="s">
        <v>157</v>
      </c>
    </row>
    <row r="43" spans="2:22" x14ac:dyDescent="0.2">
      <c r="B43" s="24" t="s">
        <v>215</v>
      </c>
      <c r="C43" s="7" t="s">
        <v>155</v>
      </c>
      <c r="D43" s="23" t="s">
        <v>216</v>
      </c>
      <c r="E43" s="7" t="s">
        <v>141</v>
      </c>
      <c r="F43" s="7" t="s">
        <v>138</v>
      </c>
      <c r="H43" s="7" t="s">
        <v>101</v>
      </c>
      <c r="I43" s="7" t="s">
        <v>157</v>
      </c>
      <c r="V43" s="7" t="s">
        <v>157</v>
      </c>
    </row>
    <row r="44" spans="2:22" x14ac:dyDescent="0.2">
      <c r="B44" s="24" t="s">
        <v>217</v>
      </c>
      <c r="C44" s="7" t="s">
        <v>155</v>
      </c>
      <c r="D44" s="23" t="s">
        <v>218</v>
      </c>
      <c r="E44" s="7" t="s">
        <v>141</v>
      </c>
      <c r="F44" s="7" t="s">
        <v>138</v>
      </c>
      <c r="H44" s="7" t="s">
        <v>101</v>
      </c>
      <c r="I44" s="7" t="s">
        <v>157</v>
      </c>
      <c r="M44" s="7" t="s">
        <v>157</v>
      </c>
    </row>
    <row r="45" spans="2:22" x14ac:dyDescent="0.2">
      <c r="B45" s="24" t="s">
        <v>219</v>
      </c>
      <c r="C45" s="7" t="s">
        <v>155</v>
      </c>
      <c r="D45" s="23" t="s">
        <v>220</v>
      </c>
      <c r="E45" s="7" t="s">
        <v>141</v>
      </c>
      <c r="F45" s="7" t="s">
        <v>138</v>
      </c>
      <c r="H45" s="7" t="s">
        <v>101</v>
      </c>
      <c r="I45" s="7" t="s">
        <v>157</v>
      </c>
      <c r="P45" s="7" t="s">
        <v>157</v>
      </c>
    </row>
    <row r="46" spans="2:22" x14ac:dyDescent="0.2">
      <c r="B46" s="24" t="s">
        <v>221</v>
      </c>
      <c r="C46" s="7" t="s">
        <v>155</v>
      </c>
      <c r="D46" s="23" t="s">
        <v>222</v>
      </c>
      <c r="E46" s="7" t="s">
        <v>141</v>
      </c>
      <c r="F46" s="7" t="s">
        <v>138</v>
      </c>
      <c r="H46" s="7" t="s">
        <v>101</v>
      </c>
      <c r="J46" s="7" t="s">
        <v>170</v>
      </c>
    </row>
    <row r="47" spans="2:22" x14ac:dyDescent="0.2">
      <c r="B47" s="24" t="s">
        <v>223</v>
      </c>
      <c r="C47" s="7" t="s">
        <v>155</v>
      </c>
      <c r="D47" s="23" t="s">
        <v>224</v>
      </c>
      <c r="E47" s="7" t="s">
        <v>141</v>
      </c>
      <c r="F47" s="7" t="s">
        <v>138</v>
      </c>
      <c r="H47" s="7" t="s">
        <v>101</v>
      </c>
      <c r="I47" s="7" t="s">
        <v>157</v>
      </c>
      <c r="P47" s="7" t="s">
        <v>157</v>
      </c>
      <c r="Q47" s="7" t="s">
        <v>157</v>
      </c>
    </row>
    <row r="48" spans="2:22" x14ac:dyDescent="0.2">
      <c r="B48" s="24" t="s">
        <v>225</v>
      </c>
      <c r="C48" s="7" t="s">
        <v>155</v>
      </c>
      <c r="D48" s="23" t="s">
        <v>226</v>
      </c>
      <c r="E48" s="7" t="s">
        <v>141</v>
      </c>
      <c r="F48" s="7" t="s">
        <v>138</v>
      </c>
      <c r="H48" s="7" t="s">
        <v>101</v>
      </c>
      <c r="I48" s="7" t="s">
        <v>157</v>
      </c>
      <c r="P48" s="7" t="s">
        <v>157</v>
      </c>
      <c r="Q48" s="7" t="s">
        <v>157</v>
      </c>
    </row>
    <row r="49" spans="2:21" x14ac:dyDescent="0.2">
      <c r="B49" s="24" t="s">
        <v>227</v>
      </c>
      <c r="C49" s="7" t="s">
        <v>155</v>
      </c>
      <c r="D49" s="23" t="s">
        <v>228</v>
      </c>
      <c r="E49" s="7" t="s">
        <v>141</v>
      </c>
      <c r="F49" s="7" t="s">
        <v>138</v>
      </c>
      <c r="H49" s="7" t="s">
        <v>101</v>
      </c>
      <c r="I49" s="7" t="s">
        <v>157</v>
      </c>
    </row>
    <row r="50" spans="2:21" x14ac:dyDescent="0.2">
      <c r="B50" s="24" t="s">
        <v>229</v>
      </c>
      <c r="C50" s="7" t="s">
        <v>155</v>
      </c>
      <c r="D50" s="23" t="s">
        <v>230</v>
      </c>
      <c r="E50" s="7" t="s">
        <v>141</v>
      </c>
      <c r="F50" s="7" t="s">
        <v>138</v>
      </c>
      <c r="H50" s="7" t="s">
        <v>101</v>
      </c>
      <c r="I50" s="7" t="s">
        <v>157</v>
      </c>
      <c r="P50" s="7" t="s">
        <v>157</v>
      </c>
      <c r="Q50" s="7" t="s">
        <v>157</v>
      </c>
    </row>
    <row r="51" spans="2:21" x14ac:dyDescent="0.2">
      <c r="B51" s="24" t="s">
        <v>231</v>
      </c>
      <c r="C51" s="7" t="s">
        <v>155</v>
      </c>
      <c r="D51" s="23" t="s">
        <v>232</v>
      </c>
      <c r="E51" s="7" t="s">
        <v>141</v>
      </c>
      <c r="F51" s="7" t="s">
        <v>138</v>
      </c>
      <c r="H51" s="7" t="s">
        <v>101</v>
      </c>
      <c r="I51" s="7" t="s">
        <v>157</v>
      </c>
    </row>
    <row r="52" spans="2:21" x14ac:dyDescent="0.2">
      <c r="B52" s="24" t="s">
        <v>233</v>
      </c>
      <c r="C52" s="7" t="s">
        <v>155</v>
      </c>
      <c r="D52" s="23" t="s">
        <v>234</v>
      </c>
      <c r="E52" s="7" t="s">
        <v>141</v>
      </c>
      <c r="F52" s="7" t="s">
        <v>138</v>
      </c>
      <c r="H52" s="7" t="s">
        <v>101</v>
      </c>
      <c r="I52" s="7" t="s">
        <v>157</v>
      </c>
    </row>
    <row r="53" spans="2:21" x14ac:dyDescent="0.2">
      <c r="B53" s="24" t="s">
        <v>235</v>
      </c>
      <c r="C53" s="7" t="s">
        <v>155</v>
      </c>
      <c r="D53" s="23" t="s">
        <v>236</v>
      </c>
      <c r="E53" s="7" t="s">
        <v>141</v>
      </c>
      <c r="F53" s="7" t="s">
        <v>138</v>
      </c>
      <c r="H53" s="7" t="s">
        <v>101</v>
      </c>
      <c r="I53" s="7" t="s">
        <v>157</v>
      </c>
    </row>
    <row r="54" spans="2:21" x14ac:dyDescent="0.2">
      <c r="B54" s="24" t="s">
        <v>237</v>
      </c>
      <c r="C54" s="7" t="s">
        <v>155</v>
      </c>
      <c r="D54" s="23" t="s">
        <v>238</v>
      </c>
      <c r="E54" s="7" t="s">
        <v>141</v>
      </c>
      <c r="F54" s="7" t="s">
        <v>138</v>
      </c>
      <c r="H54" s="7" t="s">
        <v>101</v>
      </c>
      <c r="I54" s="7" t="s">
        <v>157</v>
      </c>
    </row>
    <row r="55" spans="2:21" x14ac:dyDescent="0.2">
      <c r="B55" s="24" t="s">
        <v>239</v>
      </c>
      <c r="C55" s="7" t="s">
        <v>155</v>
      </c>
      <c r="D55" s="23" t="s">
        <v>240</v>
      </c>
      <c r="E55" s="7" t="s">
        <v>141</v>
      </c>
      <c r="F55" s="7" t="s">
        <v>138</v>
      </c>
      <c r="H55" s="7" t="s">
        <v>101</v>
      </c>
      <c r="I55" s="7" t="s">
        <v>157</v>
      </c>
      <c r="O55" s="7" t="s">
        <v>157</v>
      </c>
    </row>
    <row r="56" spans="2:21" x14ac:dyDescent="0.2">
      <c r="B56" s="24" t="s">
        <v>241</v>
      </c>
      <c r="C56" s="7" t="s">
        <v>155</v>
      </c>
      <c r="D56" s="23" t="s">
        <v>242</v>
      </c>
      <c r="E56" s="7" t="s">
        <v>141</v>
      </c>
      <c r="F56" s="7" t="s">
        <v>138</v>
      </c>
      <c r="H56" s="7" t="s">
        <v>101</v>
      </c>
      <c r="I56" s="7" t="s">
        <v>157</v>
      </c>
      <c r="P56" s="7" t="s">
        <v>157</v>
      </c>
      <c r="Q56" s="7" t="s">
        <v>157</v>
      </c>
    </row>
    <row r="57" spans="2:21" x14ac:dyDescent="0.2">
      <c r="B57" s="24" t="s">
        <v>243</v>
      </c>
      <c r="C57" s="7" t="s">
        <v>155</v>
      </c>
      <c r="D57" s="23" t="s">
        <v>244</v>
      </c>
      <c r="E57" s="7" t="s">
        <v>141</v>
      </c>
      <c r="F57" s="7" t="s">
        <v>138</v>
      </c>
      <c r="H57" s="7" t="s">
        <v>101</v>
      </c>
      <c r="I57" s="7" t="s">
        <v>157</v>
      </c>
      <c r="O57" s="7" t="s">
        <v>157</v>
      </c>
    </row>
    <row r="58" spans="2:21" x14ac:dyDescent="0.2">
      <c r="B58" s="24" t="s">
        <v>245</v>
      </c>
      <c r="C58" s="7" t="s">
        <v>155</v>
      </c>
      <c r="D58" s="23" t="s">
        <v>246</v>
      </c>
      <c r="E58" s="7" t="s">
        <v>141</v>
      </c>
      <c r="F58" s="7" t="s">
        <v>138</v>
      </c>
      <c r="H58" s="7" t="s">
        <v>101</v>
      </c>
      <c r="J58" s="7" t="s">
        <v>170</v>
      </c>
    </row>
    <row r="59" spans="2:21" x14ac:dyDescent="0.2">
      <c r="B59" s="24" t="s">
        <v>247</v>
      </c>
      <c r="C59" s="7" t="s">
        <v>155</v>
      </c>
      <c r="D59" s="23" t="s">
        <v>248</v>
      </c>
      <c r="E59" s="7" t="s">
        <v>141</v>
      </c>
      <c r="F59" s="7" t="s">
        <v>138</v>
      </c>
      <c r="H59" s="7" t="s">
        <v>101</v>
      </c>
      <c r="I59" s="7" t="s">
        <v>157</v>
      </c>
      <c r="K59" s="7" t="s">
        <v>157</v>
      </c>
    </row>
    <row r="60" spans="2:21" x14ac:dyDescent="0.2">
      <c r="B60" s="24" t="s">
        <v>249</v>
      </c>
      <c r="C60" s="7" t="s">
        <v>155</v>
      </c>
      <c r="D60" s="23" t="s">
        <v>250</v>
      </c>
      <c r="E60" s="7" t="s">
        <v>141</v>
      </c>
      <c r="F60" s="7" t="s">
        <v>138</v>
      </c>
      <c r="H60" s="7" t="s">
        <v>101</v>
      </c>
      <c r="J60" s="7" t="s">
        <v>170</v>
      </c>
      <c r="R60" s="7" t="s">
        <v>170</v>
      </c>
      <c r="S60" s="7" t="s">
        <v>170</v>
      </c>
      <c r="T60" s="7" t="s">
        <v>170</v>
      </c>
      <c r="U60" s="7" t="s">
        <v>170</v>
      </c>
    </row>
    <row r="61" spans="2:21" x14ac:dyDescent="0.2">
      <c r="B61" s="24" t="s">
        <v>251</v>
      </c>
      <c r="C61" s="7" t="s">
        <v>155</v>
      </c>
      <c r="D61" s="23" t="s">
        <v>252</v>
      </c>
      <c r="E61" s="7" t="s">
        <v>141</v>
      </c>
      <c r="F61" s="7" t="s">
        <v>138</v>
      </c>
      <c r="H61" s="7" t="s">
        <v>101</v>
      </c>
      <c r="I61" s="7" t="s">
        <v>157</v>
      </c>
    </row>
    <row r="62" spans="2:21" x14ac:dyDescent="0.2">
      <c r="B62" s="24" t="s">
        <v>253</v>
      </c>
      <c r="C62" s="7" t="s">
        <v>155</v>
      </c>
      <c r="D62" s="23" t="s">
        <v>254</v>
      </c>
      <c r="E62" s="7" t="s">
        <v>141</v>
      </c>
      <c r="F62" s="7" t="s">
        <v>138</v>
      </c>
      <c r="H62" s="7" t="s">
        <v>101</v>
      </c>
      <c r="J62" s="7" t="s">
        <v>170</v>
      </c>
      <c r="R62" s="7" t="s">
        <v>170</v>
      </c>
      <c r="S62" s="7" t="s">
        <v>170</v>
      </c>
      <c r="T62" s="7" t="s">
        <v>170</v>
      </c>
      <c r="U62" s="7" t="s">
        <v>170</v>
      </c>
    </row>
    <row r="63" spans="2:21" x14ac:dyDescent="0.2">
      <c r="B63" s="24" t="s">
        <v>255</v>
      </c>
      <c r="C63" s="7" t="s">
        <v>155</v>
      </c>
      <c r="D63" s="23" t="s">
        <v>256</v>
      </c>
      <c r="E63" s="7" t="s">
        <v>141</v>
      </c>
      <c r="F63" s="7" t="s">
        <v>138</v>
      </c>
      <c r="H63" s="7" t="s">
        <v>101</v>
      </c>
      <c r="I63" s="7" t="s">
        <v>157</v>
      </c>
      <c r="N63" s="7" t="s">
        <v>157</v>
      </c>
    </row>
    <row r="64" spans="2:21" x14ac:dyDescent="0.2">
      <c r="B64" s="24" t="s">
        <v>257</v>
      </c>
      <c r="C64" s="7" t="s">
        <v>155</v>
      </c>
      <c r="D64" s="23" t="s">
        <v>258</v>
      </c>
      <c r="E64" s="7" t="s">
        <v>141</v>
      </c>
      <c r="F64" s="7" t="s">
        <v>138</v>
      </c>
      <c r="H64" s="7" t="s">
        <v>101</v>
      </c>
      <c r="I64" s="7" t="s">
        <v>157</v>
      </c>
      <c r="P64" s="7" t="s">
        <v>157</v>
      </c>
      <c r="Q64" s="7" t="s">
        <v>157</v>
      </c>
    </row>
    <row r="65" spans="2:22" x14ac:dyDescent="0.2">
      <c r="B65" s="24" t="s">
        <v>259</v>
      </c>
      <c r="C65" s="7" t="s">
        <v>152</v>
      </c>
      <c r="D65" s="23" t="s">
        <v>260</v>
      </c>
      <c r="F65" s="7" t="s">
        <v>138</v>
      </c>
      <c r="G65" s="7">
        <v>24</v>
      </c>
      <c r="H65" s="7" t="s">
        <v>101</v>
      </c>
    </row>
    <row r="66" spans="2:22" x14ac:dyDescent="0.2">
      <c r="B66" s="24" t="s">
        <v>261</v>
      </c>
      <c r="C66" s="7" t="s">
        <v>155</v>
      </c>
      <c r="D66" s="23" t="s">
        <v>262</v>
      </c>
      <c r="E66" s="7" t="s">
        <v>141</v>
      </c>
      <c r="F66" s="7" t="s">
        <v>138</v>
      </c>
      <c r="H66" s="7" t="s">
        <v>101</v>
      </c>
      <c r="I66" s="7" t="s">
        <v>157</v>
      </c>
      <c r="K66" s="7" t="s">
        <v>157</v>
      </c>
      <c r="N66" s="7" t="s">
        <v>157</v>
      </c>
      <c r="P66" s="7" t="s">
        <v>157</v>
      </c>
      <c r="Q66" s="7" t="s">
        <v>157</v>
      </c>
    </row>
    <row r="67" spans="2:22" x14ac:dyDescent="0.2">
      <c r="B67" s="24" t="s">
        <v>263</v>
      </c>
      <c r="C67" s="7" t="s">
        <v>155</v>
      </c>
      <c r="D67" s="23" t="s">
        <v>264</v>
      </c>
      <c r="E67" s="7" t="s">
        <v>141</v>
      </c>
      <c r="F67" s="7" t="s">
        <v>138</v>
      </c>
      <c r="H67" s="7" t="s">
        <v>101</v>
      </c>
      <c r="I67" s="7" t="s">
        <v>157</v>
      </c>
      <c r="P67" s="7" t="s">
        <v>157</v>
      </c>
      <c r="Q67" s="7" t="s">
        <v>157</v>
      </c>
    </row>
    <row r="68" spans="2:22" x14ac:dyDescent="0.2">
      <c r="B68" s="24" t="s">
        <v>265</v>
      </c>
      <c r="C68" s="7" t="s">
        <v>155</v>
      </c>
      <c r="D68" s="23" t="s">
        <v>266</v>
      </c>
      <c r="E68" s="7" t="s">
        <v>141</v>
      </c>
      <c r="F68" s="7" t="s">
        <v>138</v>
      </c>
      <c r="H68" s="7" t="s">
        <v>101</v>
      </c>
      <c r="I68" s="7" t="s">
        <v>157</v>
      </c>
      <c r="K68" s="7" t="s">
        <v>157</v>
      </c>
      <c r="N68" s="7" t="s">
        <v>157</v>
      </c>
      <c r="P68" s="7" t="s">
        <v>157</v>
      </c>
      <c r="Q68" s="7" t="s">
        <v>157</v>
      </c>
    </row>
    <row r="69" spans="2:22" x14ac:dyDescent="0.2">
      <c r="B69" s="24" t="s">
        <v>267</v>
      </c>
      <c r="C69" s="7" t="s">
        <v>155</v>
      </c>
      <c r="D69" s="23" t="s">
        <v>268</v>
      </c>
      <c r="E69" s="7" t="s">
        <v>141</v>
      </c>
      <c r="F69" s="7" t="s">
        <v>138</v>
      </c>
      <c r="H69" s="7" t="s">
        <v>101</v>
      </c>
      <c r="I69" s="7" t="s">
        <v>157</v>
      </c>
      <c r="K69" s="7" t="s">
        <v>157</v>
      </c>
      <c r="N69" s="7" t="s">
        <v>157</v>
      </c>
      <c r="P69" s="7" t="s">
        <v>157</v>
      </c>
      <c r="Q69" s="7" t="s">
        <v>157</v>
      </c>
    </row>
    <row r="70" spans="2:22" x14ac:dyDescent="0.2">
      <c r="B70" s="24" t="s">
        <v>269</v>
      </c>
      <c r="C70" s="7" t="s">
        <v>155</v>
      </c>
      <c r="D70" s="23" t="s">
        <v>270</v>
      </c>
      <c r="E70" s="7" t="s">
        <v>141</v>
      </c>
      <c r="F70" s="7" t="s">
        <v>138</v>
      </c>
      <c r="H70" s="7" t="s">
        <v>101</v>
      </c>
      <c r="I70" s="7" t="s">
        <v>157</v>
      </c>
      <c r="P70" s="7" t="s">
        <v>157</v>
      </c>
      <c r="Q70" s="7" t="s">
        <v>157</v>
      </c>
    </row>
    <row r="71" spans="2:22" x14ac:dyDescent="0.2">
      <c r="B71" s="24" t="s">
        <v>271</v>
      </c>
      <c r="C71" s="7" t="s">
        <v>155</v>
      </c>
      <c r="D71" s="23" t="s">
        <v>272</v>
      </c>
      <c r="E71" s="7" t="s">
        <v>141</v>
      </c>
      <c r="F71" s="7" t="s">
        <v>138</v>
      </c>
      <c r="H71" s="7" t="s">
        <v>101</v>
      </c>
      <c r="I71" s="7" t="s">
        <v>157</v>
      </c>
      <c r="N71" s="7" t="s">
        <v>157</v>
      </c>
      <c r="P71" s="7" t="s">
        <v>157</v>
      </c>
      <c r="Q71" s="7" t="s">
        <v>157</v>
      </c>
    </row>
    <row r="72" spans="2:22" x14ac:dyDescent="0.2">
      <c r="B72" s="24" t="s">
        <v>273</v>
      </c>
      <c r="C72" s="7" t="s">
        <v>155</v>
      </c>
      <c r="D72" s="23" t="s">
        <v>274</v>
      </c>
      <c r="E72" s="7" t="s">
        <v>141</v>
      </c>
      <c r="F72" s="7" t="s">
        <v>138</v>
      </c>
      <c r="H72" s="7" t="s">
        <v>101</v>
      </c>
      <c r="I72" s="7" t="s">
        <v>157</v>
      </c>
      <c r="P72" s="7" t="s">
        <v>157</v>
      </c>
      <c r="Q72" s="7" t="s">
        <v>157</v>
      </c>
      <c r="T72" s="7" t="s">
        <v>157</v>
      </c>
    </row>
    <row r="73" spans="2:22" x14ac:dyDescent="0.2">
      <c r="B73" s="24" t="s">
        <v>275</v>
      </c>
      <c r="C73" s="7" t="s">
        <v>155</v>
      </c>
      <c r="D73" s="23" t="s">
        <v>276</v>
      </c>
      <c r="E73" s="7" t="s">
        <v>141</v>
      </c>
      <c r="F73" s="7" t="s">
        <v>138</v>
      </c>
      <c r="H73" s="7" t="s">
        <v>101</v>
      </c>
      <c r="I73" s="7" t="s">
        <v>157</v>
      </c>
      <c r="N73" s="7" t="s">
        <v>157</v>
      </c>
      <c r="P73" s="7" t="s">
        <v>157</v>
      </c>
      <c r="Q73" s="7" t="s">
        <v>157</v>
      </c>
    </row>
    <row r="74" spans="2:22" x14ac:dyDescent="0.2">
      <c r="B74" s="24" t="s">
        <v>277</v>
      </c>
      <c r="C74" s="7" t="s">
        <v>155</v>
      </c>
      <c r="D74" s="23" t="s">
        <v>278</v>
      </c>
      <c r="E74" s="7" t="s">
        <v>141</v>
      </c>
      <c r="F74" s="7" t="s">
        <v>138</v>
      </c>
      <c r="H74" s="7" t="s">
        <v>101</v>
      </c>
      <c r="I74" s="7" t="s">
        <v>157</v>
      </c>
    </row>
    <row r="75" spans="2:22" x14ac:dyDescent="0.2">
      <c r="B75" s="24" t="s">
        <v>279</v>
      </c>
      <c r="C75" s="7" t="s">
        <v>155</v>
      </c>
      <c r="D75" s="23" t="s">
        <v>280</v>
      </c>
      <c r="E75" s="7" t="s">
        <v>141</v>
      </c>
      <c r="F75" s="7" t="s">
        <v>138</v>
      </c>
      <c r="H75" s="7" t="s">
        <v>101</v>
      </c>
      <c r="I75" s="7" t="s">
        <v>157</v>
      </c>
      <c r="P75" s="7" t="s">
        <v>157</v>
      </c>
      <c r="Q75" s="7" t="s">
        <v>157</v>
      </c>
      <c r="V75" s="7" t="s">
        <v>157</v>
      </c>
    </row>
    <row r="76" spans="2:22" x14ac:dyDescent="0.2">
      <c r="B76" s="24" t="s">
        <v>281</v>
      </c>
      <c r="C76" s="7" t="s">
        <v>155</v>
      </c>
      <c r="D76" s="23" t="s">
        <v>282</v>
      </c>
      <c r="E76" s="7" t="s">
        <v>141</v>
      </c>
      <c r="F76" s="7" t="s">
        <v>138</v>
      </c>
      <c r="H76" s="7" t="s">
        <v>101</v>
      </c>
      <c r="I76" s="7" t="s">
        <v>157</v>
      </c>
    </row>
    <row r="77" spans="2:22" x14ac:dyDescent="0.2">
      <c r="B77" s="24" t="s">
        <v>283</v>
      </c>
      <c r="C77" s="7" t="s">
        <v>155</v>
      </c>
      <c r="D77" s="23" t="s">
        <v>284</v>
      </c>
      <c r="E77" s="7" t="s">
        <v>141</v>
      </c>
      <c r="F77" s="7" t="s">
        <v>138</v>
      </c>
      <c r="H77" s="7" t="s">
        <v>101</v>
      </c>
      <c r="I77" s="7" t="s">
        <v>157</v>
      </c>
      <c r="P77" s="7" t="s">
        <v>157</v>
      </c>
      <c r="Q77" s="7" t="s">
        <v>157</v>
      </c>
    </row>
    <row r="78" spans="2:22" x14ac:dyDescent="0.2">
      <c r="B78" s="24" t="s">
        <v>285</v>
      </c>
      <c r="C78" s="7" t="s">
        <v>155</v>
      </c>
      <c r="D78" s="23" t="s">
        <v>286</v>
      </c>
      <c r="E78" s="7" t="s">
        <v>141</v>
      </c>
      <c r="F78" s="7" t="s">
        <v>138</v>
      </c>
      <c r="H78" s="7" t="s">
        <v>101</v>
      </c>
      <c r="I78" s="7" t="s">
        <v>157</v>
      </c>
    </row>
    <row r="79" spans="2:22" x14ac:dyDescent="0.2">
      <c r="B79" s="24" t="s">
        <v>287</v>
      </c>
      <c r="C79" s="7" t="s">
        <v>155</v>
      </c>
      <c r="D79" s="23" t="s">
        <v>288</v>
      </c>
      <c r="E79" s="7" t="s">
        <v>141</v>
      </c>
      <c r="F79" s="7" t="s">
        <v>138</v>
      </c>
      <c r="H79" s="7" t="s">
        <v>101</v>
      </c>
      <c r="I79" s="7" t="s">
        <v>157</v>
      </c>
      <c r="P79" s="7" t="s">
        <v>157</v>
      </c>
      <c r="Q79" s="7" t="s">
        <v>157</v>
      </c>
    </row>
    <row r="80" spans="2:22" x14ac:dyDescent="0.2">
      <c r="B80" s="24" t="s">
        <v>289</v>
      </c>
      <c r="C80" s="7" t="s">
        <v>155</v>
      </c>
      <c r="D80" s="23" t="s">
        <v>290</v>
      </c>
      <c r="E80" s="7" t="s">
        <v>141</v>
      </c>
      <c r="F80" s="7" t="s">
        <v>138</v>
      </c>
      <c r="H80" s="7" t="s">
        <v>101</v>
      </c>
      <c r="I80" s="7" t="s">
        <v>157</v>
      </c>
      <c r="P80" s="7" t="s">
        <v>157</v>
      </c>
      <c r="Q80" s="7" t="s">
        <v>157</v>
      </c>
    </row>
    <row r="81" spans="2:22" x14ac:dyDescent="0.2">
      <c r="B81" s="24" t="s">
        <v>291</v>
      </c>
      <c r="C81" s="7" t="s">
        <v>155</v>
      </c>
      <c r="D81" s="23" t="s">
        <v>292</v>
      </c>
      <c r="E81" s="7" t="s">
        <v>141</v>
      </c>
      <c r="F81" s="7" t="s">
        <v>138</v>
      </c>
      <c r="H81" s="7" t="s">
        <v>101</v>
      </c>
      <c r="I81" s="7" t="s">
        <v>157</v>
      </c>
      <c r="V81" s="7" t="s">
        <v>157</v>
      </c>
    </row>
    <row r="82" spans="2:22" x14ac:dyDescent="0.2">
      <c r="B82" s="24" t="s">
        <v>293</v>
      </c>
      <c r="C82" s="7" t="s">
        <v>155</v>
      </c>
      <c r="D82" s="23" t="s">
        <v>294</v>
      </c>
      <c r="E82" s="7" t="s">
        <v>141</v>
      </c>
      <c r="F82" s="7" t="s">
        <v>138</v>
      </c>
      <c r="H82" s="7" t="s">
        <v>101</v>
      </c>
      <c r="I82" s="7" t="s">
        <v>157</v>
      </c>
      <c r="P82" s="7" t="s">
        <v>157</v>
      </c>
      <c r="Q82" s="7" t="s">
        <v>157</v>
      </c>
    </row>
    <row r="83" spans="2:22" x14ac:dyDescent="0.2">
      <c r="B83" s="24" t="s">
        <v>295</v>
      </c>
      <c r="C83" s="7" t="s">
        <v>155</v>
      </c>
      <c r="D83" s="23" t="s">
        <v>296</v>
      </c>
      <c r="E83" s="7" t="s">
        <v>141</v>
      </c>
      <c r="F83" s="7" t="s">
        <v>138</v>
      </c>
      <c r="H83" s="7" t="s">
        <v>101</v>
      </c>
      <c r="I83" s="7" t="s">
        <v>157</v>
      </c>
    </row>
    <row r="84" spans="2:22" x14ac:dyDescent="0.2">
      <c r="B84" s="24" t="s">
        <v>297</v>
      </c>
      <c r="C84" s="7" t="s">
        <v>155</v>
      </c>
      <c r="D84" s="23" t="s">
        <v>298</v>
      </c>
      <c r="E84" s="7" t="s">
        <v>141</v>
      </c>
      <c r="F84" s="7" t="s">
        <v>138</v>
      </c>
      <c r="H84" s="7" t="s">
        <v>101</v>
      </c>
      <c r="I84" s="7" t="s">
        <v>157</v>
      </c>
    </row>
    <row r="85" spans="2:22" x14ac:dyDescent="0.2">
      <c r="B85" s="24" t="s">
        <v>299</v>
      </c>
      <c r="C85" s="7" t="s">
        <v>155</v>
      </c>
      <c r="D85" s="23" t="s">
        <v>300</v>
      </c>
      <c r="E85" s="7" t="s">
        <v>141</v>
      </c>
      <c r="F85" s="7" t="s">
        <v>138</v>
      </c>
      <c r="H85" s="7" t="s">
        <v>101</v>
      </c>
      <c r="I85" s="7" t="s">
        <v>157</v>
      </c>
    </row>
    <row r="86" spans="2:22" x14ac:dyDescent="0.2">
      <c r="B86" s="24" t="s">
        <v>301</v>
      </c>
      <c r="C86" s="7" t="s">
        <v>155</v>
      </c>
      <c r="D86" s="23" t="s">
        <v>302</v>
      </c>
      <c r="E86" s="7" t="s">
        <v>141</v>
      </c>
      <c r="F86" s="7" t="s">
        <v>138</v>
      </c>
      <c r="H86" s="7" t="s">
        <v>101</v>
      </c>
      <c r="I86" s="7" t="s">
        <v>157</v>
      </c>
    </row>
    <row r="87" spans="2:22" x14ac:dyDescent="0.2">
      <c r="B87" s="24" t="s">
        <v>303</v>
      </c>
      <c r="C87" s="7" t="s">
        <v>155</v>
      </c>
      <c r="D87" s="23" t="s">
        <v>304</v>
      </c>
      <c r="E87" s="7" t="s">
        <v>141</v>
      </c>
      <c r="F87" s="7" t="s">
        <v>138</v>
      </c>
      <c r="H87" s="7" t="s">
        <v>101</v>
      </c>
      <c r="I87" s="7" t="s">
        <v>157</v>
      </c>
    </row>
    <row r="88" spans="2:22" x14ac:dyDescent="0.2">
      <c r="B88" s="24" t="s">
        <v>305</v>
      </c>
      <c r="C88" s="7" t="s">
        <v>155</v>
      </c>
      <c r="D88" s="23" t="s">
        <v>306</v>
      </c>
      <c r="E88" s="7" t="s">
        <v>141</v>
      </c>
      <c r="F88" s="7" t="s">
        <v>138</v>
      </c>
      <c r="H88" s="7" t="s">
        <v>101</v>
      </c>
      <c r="I88" s="7" t="s">
        <v>157</v>
      </c>
    </row>
    <row r="89" spans="2:22" x14ac:dyDescent="0.2">
      <c r="B89" s="24" t="s">
        <v>307</v>
      </c>
      <c r="C89" s="7" t="s">
        <v>155</v>
      </c>
      <c r="D89" s="23" t="s">
        <v>308</v>
      </c>
      <c r="E89" s="7" t="s">
        <v>141</v>
      </c>
      <c r="F89" s="7" t="s">
        <v>138</v>
      </c>
      <c r="H89" s="7" t="s">
        <v>101</v>
      </c>
      <c r="J89" s="7" t="s">
        <v>170</v>
      </c>
    </row>
    <row r="90" spans="2:22" x14ac:dyDescent="0.2">
      <c r="B90" s="24" t="s">
        <v>309</v>
      </c>
      <c r="C90" s="7" t="s">
        <v>155</v>
      </c>
      <c r="D90" s="23" t="s">
        <v>310</v>
      </c>
      <c r="E90" s="7" t="s">
        <v>141</v>
      </c>
      <c r="F90" s="7" t="s">
        <v>138</v>
      </c>
      <c r="H90" s="7" t="s">
        <v>101</v>
      </c>
      <c r="I90" s="7" t="s">
        <v>157</v>
      </c>
    </row>
    <row r="91" spans="2:22" x14ac:dyDescent="0.2">
      <c r="B91" s="24" t="s">
        <v>311</v>
      </c>
      <c r="C91" s="7" t="s">
        <v>155</v>
      </c>
      <c r="D91" s="23" t="s">
        <v>312</v>
      </c>
      <c r="E91" s="7" t="s">
        <v>141</v>
      </c>
      <c r="F91" s="7" t="s">
        <v>138</v>
      </c>
      <c r="H91" s="7" t="s">
        <v>101</v>
      </c>
      <c r="I91" s="7" t="s">
        <v>157</v>
      </c>
    </row>
    <row r="92" spans="2:22" x14ac:dyDescent="0.2">
      <c r="B92" s="24" t="s">
        <v>313</v>
      </c>
      <c r="C92" s="7" t="s">
        <v>155</v>
      </c>
      <c r="D92" s="23" t="s">
        <v>314</v>
      </c>
      <c r="E92" s="7" t="s">
        <v>141</v>
      </c>
      <c r="F92" s="7" t="s">
        <v>138</v>
      </c>
      <c r="H92" s="7" t="s">
        <v>101</v>
      </c>
      <c r="I92" s="7" t="s">
        <v>157</v>
      </c>
    </row>
    <row r="93" spans="2:22" x14ac:dyDescent="0.2">
      <c r="B93" s="24" t="s">
        <v>315</v>
      </c>
      <c r="C93" s="7" t="s">
        <v>155</v>
      </c>
      <c r="D93" s="23" t="s">
        <v>316</v>
      </c>
      <c r="E93" s="7" t="s">
        <v>141</v>
      </c>
      <c r="F93" s="7" t="s">
        <v>138</v>
      </c>
      <c r="H93" s="7" t="s">
        <v>101</v>
      </c>
      <c r="I93" s="7" t="s">
        <v>157</v>
      </c>
      <c r="P93" s="7" t="s">
        <v>157</v>
      </c>
      <c r="Q93" s="7" t="s">
        <v>157</v>
      </c>
    </row>
    <row r="94" spans="2:22" x14ac:dyDescent="0.2">
      <c r="B94" s="24" t="s">
        <v>317</v>
      </c>
      <c r="C94" s="7" t="s">
        <v>155</v>
      </c>
      <c r="D94" s="23" t="s">
        <v>318</v>
      </c>
      <c r="E94" s="7" t="s">
        <v>141</v>
      </c>
      <c r="F94" s="7" t="s">
        <v>138</v>
      </c>
      <c r="H94" s="7" t="s">
        <v>101</v>
      </c>
      <c r="I94" s="7" t="s">
        <v>157</v>
      </c>
      <c r="P94" s="7" t="s">
        <v>157</v>
      </c>
    </row>
    <row r="95" spans="2:22" x14ac:dyDescent="0.2">
      <c r="B95" s="24" t="s">
        <v>319</v>
      </c>
      <c r="C95" s="7" t="s">
        <v>155</v>
      </c>
      <c r="D95" s="23" t="s">
        <v>320</v>
      </c>
      <c r="E95" s="7" t="s">
        <v>141</v>
      </c>
      <c r="F95" s="7" t="s">
        <v>138</v>
      </c>
      <c r="H95" s="7" t="s">
        <v>101</v>
      </c>
      <c r="I95" s="7" t="s">
        <v>157</v>
      </c>
    </row>
    <row r="96" spans="2:22" x14ac:dyDescent="0.2">
      <c r="B96" s="24" t="s">
        <v>321</v>
      </c>
      <c r="C96" s="7" t="s">
        <v>155</v>
      </c>
      <c r="D96" s="23" t="s">
        <v>322</v>
      </c>
      <c r="E96" s="7" t="s">
        <v>141</v>
      </c>
      <c r="F96" s="7" t="s">
        <v>138</v>
      </c>
      <c r="H96" s="7" t="s">
        <v>101</v>
      </c>
      <c r="I96" s="7" t="s">
        <v>157</v>
      </c>
    </row>
    <row r="97" spans="2:17" x14ac:dyDescent="0.2">
      <c r="B97" s="24" t="s">
        <v>323</v>
      </c>
      <c r="C97" s="7" t="s">
        <v>155</v>
      </c>
      <c r="D97" s="23" t="s">
        <v>324</v>
      </c>
      <c r="E97" s="7" t="s">
        <v>141</v>
      </c>
      <c r="F97" s="7" t="s">
        <v>138</v>
      </c>
      <c r="H97" s="7" t="s">
        <v>101</v>
      </c>
      <c r="I97" s="7" t="s">
        <v>157</v>
      </c>
    </row>
    <row r="98" spans="2:17" x14ac:dyDescent="0.2">
      <c r="B98" s="24" t="s">
        <v>325</v>
      </c>
      <c r="C98" s="7" t="s">
        <v>155</v>
      </c>
      <c r="D98" s="23" t="s">
        <v>326</v>
      </c>
      <c r="E98" s="7" t="s">
        <v>141</v>
      </c>
      <c r="F98" s="7" t="s">
        <v>138</v>
      </c>
      <c r="H98" s="7" t="s">
        <v>101</v>
      </c>
      <c r="I98" s="7" t="s">
        <v>157</v>
      </c>
    </row>
    <row r="99" spans="2:17" x14ac:dyDescent="0.2">
      <c r="B99" s="24" t="s">
        <v>327</v>
      </c>
      <c r="C99" s="7" t="s">
        <v>155</v>
      </c>
      <c r="D99" s="23" t="s">
        <v>328</v>
      </c>
      <c r="E99" s="7" t="s">
        <v>141</v>
      </c>
      <c r="F99" s="7" t="s">
        <v>138</v>
      </c>
      <c r="H99" s="7" t="s">
        <v>101</v>
      </c>
      <c r="I99" s="7" t="s">
        <v>157</v>
      </c>
      <c r="P99" s="7" t="s">
        <v>157</v>
      </c>
      <c r="Q99" s="7" t="s">
        <v>157</v>
      </c>
    </row>
    <row r="100" spans="2:17" x14ac:dyDescent="0.2">
      <c r="B100" s="24" t="s">
        <v>329</v>
      </c>
      <c r="C100" s="7" t="s">
        <v>155</v>
      </c>
      <c r="D100" s="23" t="s">
        <v>330</v>
      </c>
      <c r="E100" s="7" t="s">
        <v>141</v>
      </c>
      <c r="F100" s="7" t="s">
        <v>138</v>
      </c>
      <c r="H100" s="7" t="s">
        <v>101</v>
      </c>
      <c r="I100" s="7" t="s">
        <v>157</v>
      </c>
      <c r="P100" s="7" t="s">
        <v>157</v>
      </c>
      <c r="Q100" s="7" t="s">
        <v>157</v>
      </c>
    </row>
    <row r="101" spans="2:17" x14ac:dyDescent="0.2">
      <c r="B101" s="24" t="s">
        <v>331</v>
      </c>
      <c r="C101" s="7" t="s">
        <v>155</v>
      </c>
      <c r="D101" s="23" t="s">
        <v>332</v>
      </c>
      <c r="E101" s="7" t="s">
        <v>141</v>
      </c>
      <c r="F101" s="7" t="s">
        <v>138</v>
      </c>
      <c r="H101" s="7" t="s">
        <v>101</v>
      </c>
      <c r="I101" s="7" t="s">
        <v>157</v>
      </c>
      <c r="O101" s="7" t="s">
        <v>157</v>
      </c>
    </row>
    <row r="102" spans="2:17" x14ac:dyDescent="0.2">
      <c r="B102" s="24" t="s">
        <v>333</v>
      </c>
      <c r="C102" s="7" t="s">
        <v>155</v>
      </c>
      <c r="D102" s="23" t="s">
        <v>334</v>
      </c>
      <c r="E102" s="7" t="s">
        <v>141</v>
      </c>
      <c r="F102" s="7" t="s">
        <v>138</v>
      </c>
      <c r="H102" s="7" t="s">
        <v>101</v>
      </c>
      <c r="I102" s="7" t="s">
        <v>157</v>
      </c>
    </row>
    <row r="103" spans="2:17" x14ac:dyDescent="0.2">
      <c r="B103" s="24" t="s">
        <v>335</v>
      </c>
      <c r="C103" s="7" t="s">
        <v>155</v>
      </c>
      <c r="D103" s="23" t="s">
        <v>336</v>
      </c>
      <c r="E103" s="7" t="s">
        <v>141</v>
      </c>
      <c r="F103" s="7" t="s">
        <v>138</v>
      </c>
      <c r="H103" s="7" t="s">
        <v>101</v>
      </c>
      <c r="I103" s="7" t="s">
        <v>157</v>
      </c>
    </row>
    <row r="104" spans="2:17" x14ac:dyDescent="0.2">
      <c r="B104" s="24" t="s">
        <v>337</v>
      </c>
      <c r="C104" s="7" t="s">
        <v>155</v>
      </c>
      <c r="D104" s="23" t="s">
        <v>338</v>
      </c>
      <c r="E104" s="7" t="s">
        <v>141</v>
      </c>
      <c r="F104" s="7" t="s">
        <v>138</v>
      </c>
      <c r="H104" s="7" t="s">
        <v>101</v>
      </c>
      <c r="I104" s="7" t="s">
        <v>157</v>
      </c>
    </row>
    <row r="105" spans="2:17" x14ac:dyDescent="0.2">
      <c r="B105" s="24" t="s">
        <v>339</v>
      </c>
      <c r="C105" s="7" t="s">
        <v>155</v>
      </c>
      <c r="D105" s="23" t="s">
        <v>340</v>
      </c>
      <c r="E105" s="7" t="s">
        <v>141</v>
      </c>
      <c r="F105" s="7" t="s">
        <v>138</v>
      </c>
      <c r="H105" s="7" t="s">
        <v>101</v>
      </c>
      <c r="I105" s="7" t="s">
        <v>157</v>
      </c>
    </row>
    <row r="106" spans="2:17" x14ac:dyDescent="0.2">
      <c r="B106" s="24" t="s">
        <v>341</v>
      </c>
      <c r="C106" s="7" t="s">
        <v>155</v>
      </c>
      <c r="D106" s="23" t="s">
        <v>342</v>
      </c>
      <c r="E106" s="7" t="s">
        <v>141</v>
      </c>
      <c r="F106" s="7" t="s">
        <v>138</v>
      </c>
      <c r="H106" s="7" t="s">
        <v>101</v>
      </c>
      <c r="I106" s="7" t="s">
        <v>157</v>
      </c>
    </row>
    <row r="107" spans="2:17" x14ac:dyDescent="0.2">
      <c r="B107" s="24" t="s">
        <v>343</v>
      </c>
      <c r="C107" s="7" t="s">
        <v>155</v>
      </c>
      <c r="D107" s="23" t="s">
        <v>344</v>
      </c>
      <c r="E107" s="7" t="s">
        <v>141</v>
      </c>
      <c r="F107" s="7" t="s">
        <v>138</v>
      </c>
      <c r="H107" s="7" t="s">
        <v>101</v>
      </c>
      <c r="I107" s="7" t="s">
        <v>157</v>
      </c>
    </row>
    <row r="108" spans="2:17" x14ac:dyDescent="0.2">
      <c r="B108" s="24" t="s">
        <v>345</v>
      </c>
      <c r="C108" s="7" t="s">
        <v>155</v>
      </c>
      <c r="D108" s="23" t="s">
        <v>346</v>
      </c>
      <c r="E108" s="7" t="s">
        <v>141</v>
      </c>
      <c r="F108" s="7" t="s">
        <v>138</v>
      </c>
      <c r="H108" s="7" t="s">
        <v>101</v>
      </c>
      <c r="I108" s="7" t="s">
        <v>157</v>
      </c>
    </row>
    <row r="109" spans="2:17" x14ac:dyDescent="0.2">
      <c r="B109" s="24" t="s">
        <v>347</v>
      </c>
      <c r="C109" s="7" t="s">
        <v>155</v>
      </c>
      <c r="D109" s="23" t="s">
        <v>348</v>
      </c>
      <c r="E109" s="7" t="s">
        <v>141</v>
      </c>
      <c r="F109" s="7" t="s">
        <v>138</v>
      </c>
      <c r="H109" s="7" t="s">
        <v>101</v>
      </c>
      <c r="I109" s="7" t="s">
        <v>157</v>
      </c>
    </row>
    <row r="110" spans="2:17" x14ac:dyDescent="0.2">
      <c r="B110" s="24" t="s">
        <v>349</v>
      </c>
      <c r="C110" s="7" t="s">
        <v>155</v>
      </c>
      <c r="D110" s="23" t="s">
        <v>350</v>
      </c>
      <c r="E110" s="7" t="s">
        <v>141</v>
      </c>
      <c r="F110" s="7" t="s">
        <v>138</v>
      </c>
      <c r="H110" s="7" t="s">
        <v>101</v>
      </c>
      <c r="I110" s="7" t="s">
        <v>157</v>
      </c>
      <c r="P110" s="7" t="s">
        <v>157</v>
      </c>
      <c r="Q110" s="7" t="s">
        <v>157</v>
      </c>
    </row>
    <row r="111" spans="2:17" x14ac:dyDescent="0.2">
      <c r="B111" s="24" t="s">
        <v>351</v>
      </c>
      <c r="C111" s="7" t="s">
        <v>155</v>
      </c>
      <c r="D111" s="23" t="s">
        <v>352</v>
      </c>
      <c r="E111" s="7" t="s">
        <v>141</v>
      </c>
      <c r="F111" s="7" t="s">
        <v>138</v>
      </c>
      <c r="H111" s="7" t="s">
        <v>101</v>
      </c>
      <c r="I111" s="7" t="s">
        <v>157</v>
      </c>
    </row>
    <row r="112" spans="2:17" x14ac:dyDescent="0.2">
      <c r="B112" s="24" t="s">
        <v>353</v>
      </c>
      <c r="C112" s="7" t="s">
        <v>155</v>
      </c>
      <c r="D112" s="23" t="s">
        <v>354</v>
      </c>
      <c r="E112" s="7" t="s">
        <v>141</v>
      </c>
      <c r="F112" s="7" t="s">
        <v>138</v>
      </c>
      <c r="H112" s="7" t="s">
        <v>101</v>
      </c>
      <c r="I112" s="7" t="s">
        <v>157</v>
      </c>
    </row>
    <row r="113" spans="2:22" x14ac:dyDescent="0.2">
      <c r="B113" s="24" t="s">
        <v>355</v>
      </c>
      <c r="C113" s="7" t="s">
        <v>155</v>
      </c>
      <c r="D113" s="23" t="s">
        <v>356</v>
      </c>
      <c r="E113" s="7" t="s">
        <v>141</v>
      </c>
      <c r="F113" s="7" t="s">
        <v>138</v>
      </c>
      <c r="H113" s="7" t="s">
        <v>101</v>
      </c>
      <c r="I113" s="7" t="s">
        <v>157</v>
      </c>
      <c r="M113" s="7" t="s">
        <v>157</v>
      </c>
    </row>
    <row r="114" spans="2:22" x14ac:dyDescent="0.2">
      <c r="B114" s="24" t="s">
        <v>357</v>
      </c>
      <c r="C114" s="7" t="s">
        <v>155</v>
      </c>
      <c r="D114" s="23" t="s">
        <v>358</v>
      </c>
      <c r="E114" s="7" t="s">
        <v>141</v>
      </c>
      <c r="F114" s="7" t="s">
        <v>138</v>
      </c>
      <c r="H114" s="7" t="s">
        <v>101</v>
      </c>
      <c r="I114" s="7" t="s">
        <v>157</v>
      </c>
    </row>
    <row r="115" spans="2:22" x14ac:dyDescent="0.2">
      <c r="B115" s="24" t="s">
        <v>359</v>
      </c>
      <c r="C115" s="7" t="s">
        <v>155</v>
      </c>
      <c r="D115" s="23" t="s">
        <v>360</v>
      </c>
      <c r="E115" s="7" t="s">
        <v>141</v>
      </c>
      <c r="F115" s="7" t="s">
        <v>138</v>
      </c>
      <c r="H115" s="7" t="s">
        <v>101</v>
      </c>
      <c r="I115" s="7" t="s">
        <v>157</v>
      </c>
    </row>
    <row r="116" spans="2:22" x14ac:dyDescent="0.2">
      <c r="B116" s="24" t="s">
        <v>361</v>
      </c>
      <c r="C116" s="7" t="s">
        <v>152</v>
      </c>
      <c r="D116" s="23" t="s">
        <v>362</v>
      </c>
      <c r="F116" s="7" t="s">
        <v>138</v>
      </c>
      <c r="G116" s="7">
        <v>24</v>
      </c>
      <c r="H116" s="7" t="s">
        <v>101</v>
      </c>
    </row>
    <row r="117" spans="2:22" x14ac:dyDescent="0.2">
      <c r="B117" s="24" t="s">
        <v>363</v>
      </c>
      <c r="C117" s="7" t="s">
        <v>155</v>
      </c>
      <c r="D117" s="23" t="s">
        <v>364</v>
      </c>
      <c r="E117" s="7" t="s">
        <v>141</v>
      </c>
      <c r="F117" s="7" t="s">
        <v>138</v>
      </c>
      <c r="H117" s="7" t="s">
        <v>101</v>
      </c>
      <c r="I117" s="7" t="s">
        <v>157</v>
      </c>
      <c r="P117" s="7" t="s">
        <v>157</v>
      </c>
      <c r="Q117" s="7" t="s">
        <v>157</v>
      </c>
      <c r="V117" s="7" t="s">
        <v>157</v>
      </c>
    </row>
    <row r="118" spans="2:22" x14ac:dyDescent="0.2">
      <c r="B118" s="24" t="s">
        <v>365</v>
      </c>
      <c r="C118" s="7" t="s">
        <v>155</v>
      </c>
      <c r="D118" s="23" t="s">
        <v>366</v>
      </c>
      <c r="E118" s="7" t="s">
        <v>141</v>
      </c>
      <c r="F118" s="7" t="s">
        <v>138</v>
      </c>
      <c r="H118" s="7" t="s">
        <v>101</v>
      </c>
      <c r="I118" s="7" t="s">
        <v>157</v>
      </c>
      <c r="O118" s="7" t="s">
        <v>157</v>
      </c>
    </row>
    <row r="119" spans="2:22" x14ac:dyDescent="0.2">
      <c r="B119" s="24" t="s">
        <v>367</v>
      </c>
      <c r="C119" s="7" t="s">
        <v>155</v>
      </c>
      <c r="D119" s="23" t="s">
        <v>368</v>
      </c>
      <c r="E119" s="7" t="s">
        <v>141</v>
      </c>
      <c r="F119" s="7" t="s">
        <v>138</v>
      </c>
      <c r="H119" s="7" t="s">
        <v>101</v>
      </c>
      <c r="I119" s="7" t="s">
        <v>157</v>
      </c>
      <c r="O119" s="7" t="s">
        <v>157</v>
      </c>
    </row>
    <row r="120" spans="2:22" x14ac:dyDescent="0.2">
      <c r="B120" s="24" t="s">
        <v>369</v>
      </c>
      <c r="C120" s="7" t="s">
        <v>155</v>
      </c>
      <c r="D120" s="23" t="s">
        <v>370</v>
      </c>
      <c r="E120" s="7" t="s">
        <v>141</v>
      </c>
      <c r="F120" s="7" t="s">
        <v>138</v>
      </c>
      <c r="H120" s="7" t="s">
        <v>101</v>
      </c>
      <c r="I120" s="7" t="s">
        <v>157</v>
      </c>
    </row>
    <row r="121" spans="2:22" x14ac:dyDescent="0.2">
      <c r="B121" s="24" t="s">
        <v>371</v>
      </c>
      <c r="C121" s="7" t="s">
        <v>155</v>
      </c>
      <c r="D121" s="23" t="s">
        <v>372</v>
      </c>
      <c r="E121" s="7" t="s">
        <v>141</v>
      </c>
      <c r="F121" s="7" t="s">
        <v>138</v>
      </c>
      <c r="H121" s="7" t="s">
        <v>101</v>
      </c>
      <c r="I121" s="7" t="s">
        <v>157</v>
      </c>
      <c r="O121" s="7" t="s">
        <v>157</v>
      </c>
      <c r="P121" s="7" t="s">
        <v>157</v>
      </c>
      <c r="Q121" s="7" t="s">
        <v>157</v>
      </c>
    </row>
    <row r="122" spans="2:22" x14ac:dyDescent="0.2">
      <c r="B122" s="24" t="s">
        <v>373</v>
      </c>
      <c r="C122" s="7" t="s">
        <v>155</v>
      </c>
      <c r="D122" s="23" t="s">
        <v>374</v>
      </c>
      <c r="E122" s="7" t="s">
        <v>141</v>
      </c>
      <c r="F122" s="7" t="s">
        <v>138</v>
      </c>
      <c r="H122" s="7" t="s">
        <v>101</v>
      </c>
      <c r="I122" s="7" t="s">
        <v>157</v>
      </c>
      <c r="O122" s="7" t="s">
        <v>157</v>
      </c>
      <c r="P122" s="7" t="s">
        <v>157</v>
      </c>
      <c r="Q122" s="7" t="s">
        <v>157</v>
      </c>
    </row>
    <row r="123" spans="2:22" x14ac:dyDescent="0.2">
      <c r="B123" s="24" t="s">
        <v>375</v>
      </c>
      <c r="C123" s="7" t="s">
        <v>155</v>
      </c>
      <c r="D123" s="23" t="s">
        <v>376</v>
      </c>
      <c r="E123" s="7" t="s">
        <v>141</v>
      </c>
      <c r="F123" s="7" t="s">
        <v>138</v>
      </c>
      <c r="H123" s="7" t="s">
        <v>101</v>
      </c>
      <c r="I123" s="7" t="s">
        <v>157</v>
      </c>
    </row>
    <row r="124" spans="2:22" x14ac:dyDescent="0.2">
      <c r="B124" s="24" t="s">
        <v>377</v>
      </c>
      <c r="C124" s="7" t="s">
        <v>155</v>
      </c>
      <c r="D124" s="23" t="s">
        <v>378</v>
      </c>
      <c r="E124" s="7" t="s">
        <v>141</v>
      </c>
      <c r="F124" s="7" t="s">
        <v>138</v>
      </c>
      <c r="H124" s="7" t="s">
        <v>101</v>
      </c>
      <c r="I124" s="7" t="s">
        <v>157</v>
      </c>
    </row>
    <row r="125" spans="2:22" x14ac:dyDescent="0.2">
      <c r="B125" s="24" t="s">
        <v>379</v>
      </c>
      <c r="C125" s="7" t="s">
        <v>155</v>
      </c>
      <c r="D125" s="23" t="s">
        <v>380</v>
      </c>
      <c r="E125" s="7" t="s">
        <v>141</v>
      </c>
      <c r="F125" s="7" t="s">
        <v>138</v>
      </c>
      <c r="H125" s="7" t="s">
        <v>101</v>
      </c>
      <c r="I125" s="7" t="s">
        <v>157</v>
      </c>
    </row>
    <row r="126" spans="2:22" x14ac:dyDescent="0.2">
      <c r="B126" s="24" t="s">
        <v>381</v>
      </c>
      <c r="C126" s="7" t="s">
        <v>155</v>
      </c>
      <c r="D126" s="23" t="s">
        <v>382</v>
      </c>
      <c r="E126" s="7" t="s">
        <v>141</v>
      </c>
      <c r="F126" s="7" t="s">
        <v>138</v>
      </c>
      <c r="H126" s="7" t="s">
        <v>101</v>
      </c>
      <c r="I126" s="7" t="s">
        <v>157</v>
      </c>
      <c r="O126" s="7" t="s">
        <v>157</v>
      </c>
    </row>
    <row r="127" spans="2:22" x14ac:dyDescent="0.2">
      <c r="B127" s="24" t="s">
        <v>383</v>
      </c>
      <c r="C127" s="7" t="s">
        <v>155</v>
      </c>
      <c r="D127" s="23" t="s">
        <v>384</v>
      </c>
      <c r="E127" s="7" t="s">
        <v>141</v>
      </c>
      <c r="F127" s="7" t="s">
        <v>138</v>
      </c>
      <c r="H127" s="7" t="s">
        <v>101</v>
      </c>
      <c r="I127" s="7" t="s">
        <v>157</v>
      </c>
      <c r="P127" s="7" t="s">
        <v>157</v>
      </c>
      <c r="Q127" s="7" t="s">
        <v>157</v>
      </c>
    </row>
    <row r="128" spans="2:22" x14ac:dyDescent="0.2">
      <c r="B128" s="24" t="s">
        <v>385</v>
      </c>
      <c r="C128" s="7" t="s">
        <v>155</v>
      </c>
      <c r="D128" s="23" t="s">
        <v>386</v>
      </c>
      <c r="E128" s="7" t="s">
        <v>141</v>
      </c>
      <c r="F128" s="7" t="s">
        <v>138</v>
      </c>
      <c r="H128" s="7" t="s">
        <v>101</v>
      </c>
      <c r="I128" s="7" t="s">
        <v>157</v>
      </c>
      <c r="O128" s="7" t="s">
        <v>157</v>
      </c>
    </row>
    <row r="129" spans="2:17" x14ac:dyDescent="0.2">
      <c r="B129" s="24" t="s">
        <v>387</v>
      </c>
      <c r="C129" s="7" t="s">
        <v>155</v>
      </c>
      <c r="D129" s="23" t="s">
        <v>388</v>
      </c>
      <c r="E129" s="7" t="s">
        <v>141</v>
      </c>
      <c r="F129" s="7" t="s">
        <v>138</v>
      </c>
      <c r="H129" s="7" t="s">
        <v>101</v>
      </c>
      <c r="I129" s="7" t="s">
        <v>157</v>
      </c>
      <c r="O129" s="7" t="s">
        <v>157</v>
      </c>
    </row>
    <row r="130" spans="2:17" x14ac:dyDescent="0.2">
      <c r="B130" s="24" t="s">
        <v>389</v>
      </c>
      <c r="C130" s="7" t="s">
        <v>155</v>
      </c>
      <c r="D130" s="23" t="s">
        <v>390</v>
      </c>
      <c r="E130" s="7" t="s">
        <v>141</v>
      </c>
      <c r="F130" s="7" t="s">
        <v>138</v>
      </c>
      <c r="H130" s="7" t="s">
        <v>101</v>
      </c>
      <c r="I130" s="7" t="s">
        <v>157</v>
      </c>
      <c r="O130" s="7" t="s">
        <v>157</v>
      </c>
    </row>
    <row r="131" spans="2:17" x14ac:dyDescent="0.2">
      <c r="B131" s="24" t="s">
        <v>391</v>
      </c>
      <c r="C131" s="7" t="s">
        <v>155</v>
      </c>
      <c r="D131" s="23" t="s">
        <v>392</v>
      </c>
      <c r="E131" s="7" t="s">
        <v>141</v>
      </c>
      <c r="F131" s="7" t="s">
        <v>138</v>
      </c>
      <c r="H131" s="7" t="s">
        <v>101</v>
      </c>
      <c r="I131" s="7" t="s">
        <v>157</v>
      </c>
      <c r="O131" s="7" t="s">
        <v>157</v>
      </c>
    </row>
    <row r="132" spans="2:17" x14ac:dyDescent="0.2">
      <c r="B132" s="24" t="s">
        <v>393</v>
      </c>
      <c r="C132" s="7" t="s">
        <v>155</v>
      </c>
      <c r="D132" s="23" t="s">
        <v>394</v>
      </c>
      <c r="E132" s="7" t="s">
        <v>141</v>
      </c>
      <c r="F132" s="7" t="s">
        <v>138</v>
      </c>
      <c r="H132" s="7" t="s">
        <v>101</v>
      </c>
      <c r="I132" s="7" t="s">
        <v>157</v>
      </c>
      <c r="O132" s="7" t="s">
        <v>157</v>
      </c>
    </row>
    <row r="133" spans="2:17" x14ac:dyDescent="0.2">
      <c r="B133" s="24" t="s">
        <v>395</v>
      </c>
      <c r="C133" s="7" t="s">
        <v>155</v>
      </c>
      <c r="D133" s="23" t="s">
        <v>396</v>
      </c>
      <c r="E133" s="7" t="s">
        <v>141</v>
      </c>
      <c r="F133" s="7" t="s">
        <v>138</v>
      </c>
      <c r="H133" s="7" t="s">
        <v>101</v>
      </c>
      <c r="I133" s="7" t="s">
        <v>157</v>
      </c>
      <c r="P133" s="7" t="s">
        <v>157</v>
      </c>
      <c r="Q133" s="7" t="s">
        <v>157</v>
      </c>
    </row>
    <row r="134" spans="2:17" x14ac:dyDescent="0.2">
      <c r="B134" s="24" t="s">
        <v>397</v>
      </c>
      <c r="C134" s="7" t="s">
        <v>155</v>
      </c>
      <c r="D134" s="23" t="s">
        <v>398</v>
      </c>
      <c r="E134" s="7" t="s">
        <v>141</v>
      </c>
      <c r="F134" s="7" t="s">
        <v>138</v>
      </c>
      <c r="H134" s="7" t="s">
        <v>101</v>
      </c>
      <c r="I134" s="7" t="s">
        <v>157</v>
      </c>
      <c r="P134" s="7" t="s">
        <v>157</v>
      </c>
      <c r="Q134" s="7" t="s">
        <v>157</v>
      </c>
    </row>
    <row r="135" spans="2:17" x14ac:dyDescent="0.2">
      <c r="B135" s="24" t="s">
        <v>399</v>
      </c>
      <c r="C135" s="7" t="s">
        <v>155</v>
      </c>
      <c r="D135" s="23" t="s">
        <v>400</v>
      </c>
      <c r="E135" s="7" t="s">
        <v>141</v>
      </c>
      <c r="F135" s="7" t="s">
        <v>138</v>
      </c>
      <c r="H135" s="7" t="s">
        <v>101</v>
      </c>
      <c r="I135" s="7" t="s">
        <v>157</v>
      </c>
    </row>
    <row r="136" spans="2:17" x14ac:dyDescent="0.2">
      <c r="B136" s="24" t="s">
        <v>401</v>
      </c>
      <c r="C136" s="7" t="s">
        <v>155</v>
      </c>
      <c r="D136" s="23" t="s">
        <v>402</v>
      </c>
      <c r="E136" s="7" t="s">
        <v>141</v>
      </c>
      <c r="F136" s="7" t="s">
        <v>138</v>
      </c>
      <c r="H136" s="7" t="s">
        <v>101</v>
      </c>
      <c r="I136" s="7" t="s">
        <v>157</v>
      </c>
    </row>
    <row r="137" spans="2:17" x14ac:dyDescent="0.2">
      <c r="B137" s="24" t="s">
        <v>403</v>
      </c>
      <c r="C137" s="7" t="s">
        <v>155</v>
      </c>
      <c r="D137" s="23" t="s">
        <v>404</v>
      </c>
      <c r="E137" s="7" t="s">
        <v>141</v>
      </c>
      <c r="F137" s="7" t="s">
        <v>138</v>
      </c>
      <c r="H137" s="7" t="s">
        <v>101</v>
      </c>
      <c r="I137" s="7" t="s">
        <v>157</v>
      </c>
    </row>
    <row r="138" spans="2:17" x14ac:dyDescent="0.2">
      <c r="B138" s="24" t="s">
        <v>405</v>
      </c>
      <c r="C138" s="7" t="s">
        <v>155</v>
      </c>
      <c r="D138" s="23" t="s">
        <v>406</v>
      </c>
      <c r="E138" s="7" t="s">
        <v>141</v>
      </c>
      <c r="F138" s="7" t="s">
        <v>138</v>
      </c>
      <c r="H138" s="7" t="s">
        <v>101</v>
      </c>
      <c r="I138" s="7" t="s">
        <v>157</v>
      </c>
    </row>
    <row r="139" spans="2:17" x14ac:dyDescent="0.2">
      <c r="B139" s="24" t="s">
        <v>407</v>
      </c>
      <c r="C139" s="7" t="s">
        <v>155</v>
      </c>
      <c r="D139" s="23" t="s">
        <v>408</v>
      </c>
      <c r="E139" s="7" t="s">
        <v>141</v>
      </c>
      <c r="F139" s="7" t="s">
        <v>138</v>
      </c>
      <c r="H139" s="7" t="s">
        <v>101</v>
      </c>
      <c r="I139" s="7" t="s">
        <v>157</v>
      </c>
      <c r="M139" s="7" t="s">
        <v>157</v>
      </c>
      <c r="P139" s="7" t="s">
        <v>157</v>
      </c>
      <c r="Q139" s="7" t="s">
        <v>157</v>
      </c>
    </row>
    <row r="140" spans="2:17" x14ac:dyDescent="0.2">
      <c r="B140" s="24" t="s">
        <v>409</v>
      </c>
      <c r="C140" s="7" t="s">
        <v>155</v>
      </c>
      <c r="D140" s="23" t="s">
        <v>410</v>
      </c>
      <c r="E140" s="7" t="s">
        <v>141</v>
      </c>
      <c r="F140" s="7" t="s">
        <v>138</v>
      </c>
      <c r="H140" s="7" t="s">
        <v>101</v>
      </c>
      <c r="I140" s="7" t="s">
        <v>157</v>
      </c>
    </row>
    <row r="141" spans="2:17" x14ac:dyDescent="0.2">
      <c r="B141" s="24" t="s">
        <v>411</v>
      </c>
      <c r="C141" s="7" t="s">
        <v>155</v>
      </c>
      <c r="D141" s="23" t="s">
        <v>412</v>
      </c>
      <c r="E141" s="7" t="s">
        <v>141</v>
      </c>
      <c r="F141" s="7" t="s">
        <v>138</v>
      </c>
      <c r="H141" s="7" t="s">
        <v>101</v>
      </c>
      <c r="I141" s="7" t="s">
        <v>157</v>
      </c>
      <c r="L141" s="7" t="s">
        <v>157</v>
      </c>
    </row>
    <row r="142" spans="2:17" x14ac:dyDescent="0.2">
      <c r="B142" s="24" t="s">
        <v>413</v>
      </c>
      <c r="C142" s="7" t="s">
        <v>155</v>
      </c>
      <c r="D142" s="23" t="s">
        <v>414</v>
      </c>
      <c r="E142" s="7" t="s">
        <v>141</v>
      </c>
      <c r="F142" s="7" t="s">
        <v>138</v>
      </c>
      <c r="H142" s="7" t="s">
        <v>101</v>
      </c>
      <c r="I142" s="7" t="s">
        <v>157</v>
      </c>
    </row>
    <row r="143" spans="2:17" x14ac:dyDescent="0.2">
      <c r="B143" s="24" t="s">
        <v>415</v>
      </c>
      <c r="C143" s="7" t="s">
        <v>155</v>
      </c>
      <c r="D143" s="23" t="s">
        <v>416</v>
      </c>
      <c r="E143" s="7" t="s">
        <v>141</v>
      </c>
      <c r="F143" s="7" t="s">
        <v>138</v>
      </c>
      <c r="H143" s="7" t="s">
        <v>101</v>
      </c>
      <c r="I143" s="7" t="s">
        <v>157</v>
      </c>
    </row>
    <row r="144" spans="2:17" x14ac:dyDescent="0.2">
      <c r="B144" s="24" t="s">
        <v>417</v>
      </c>
      <c r="C144" s="7" t="s">
        <v>155</v>
      </c>
      <c r="D144" s="23" t="s">
        <v>418</v>
      </c>
      <c r="E144" s="7" t="s">
        <v>141</v>
      </c>
      <c r="F144" s="7" t="s">
        <v>138</v>
      </c>
      <c r="H144" s="7" t="s">
        <v>101</v>
      </c>
      <c r="I144" s="7" t="s">
        <v>157</v>
      </c>
    </row>
    <row r="145" spans="1:22" x14ac:dyDescent="0.2">
      <c r="B145" s="24" t="s">
        <v>419</v>
      </c>
      <c r="C145" s="7" t="s">
        <v>155</v>
      </c>
      <c r="D145" s="23" t="s">
        <v>420</v>
      </c>
      <c r="E145" s="7" t="s">
        <v>141</v>
      </c>
      <c r="F145" s="7" t="s">
        <v>138</v>
      </c>
      <c r="H145" s="7" t="s">
        <v>101</v>
      </c>
      <c r="I145" s="7" t="s">
        <v>157</v>
      </c>
    </row>
    <row r="146" spans="1:22" x14ac:dyDescent="0.2">
      <c r="B146" s="24" t="s">
        <v>421</v>
      </c>
      <c r="C146" s="7" t="s">
        <v>155</v>
      </c>
      <c r="D146" s="23" t="s">
        <v>422</v>
      </c>
      <c r="E146" s="7" t="s">
        <v>141</v>
      </c>
      <c r="F146" s="7" t="s">
        <v>138</v>
      </c>
      <c r="H146" s="7" t="s">
        <v>101</v>
      </c>
      <c r="I146" s="7" t="s">
        <v>157</v>
      </c>
    </row>
    <row r="147" spans="1:22" x14ac:dyDescent="0.2">
      <c r="A147" s="25"/>
      <c r="B147" s="25" t="s">
        <v>423</v>
      </c>
      <c r="C147" s="26" t="s">
        <v>424</v>
      </c>
      <c r="D147" s="25"/>
      <c r="E147" s="26"/>
      <c r="F147" s="26" t="s">
        <v>138</v>
      </c>
      <c r="G147" s="26">
        <v>16</v>
      </c>
      <c r="H147" s="26" t="s">
        <v>101</v>
      </c>
      <c r="I147" s="26" t="s">
        <v>425</v>
      </c>
      <c r="J147" s="26"/>
      <c r="K147" s="26" t="s">
        <v>426</v>
      </c>
      <c r="L147" s="26" t="s">
        <v>426</v>
      </c>
      <c r="M147" s="26" t="s">
        <v>426</v>
      </c>
      <c r="N147" s="26" t="s">
        <v>425</v>
      </c>
      <c r="O147" s="26" t="s">
        <v>426</v>
      </c>
      <c r="P147" s="26" t="s">
        <v>425</v>
      </c>
      <c r="Q147" s="26" t="s">
        <v>425</v>
      </c>
      <c r="R147" s="26" t="s">
        <v>426</v>
      </c>
      <c r="S147" s="26" t="s">
        <v>426</v>
      </c>
      <c r="T147" s="26" t="s">
        <v>426</v>
      </c>
      <c r="U147" s="26" t="s">
        <v>426</v>
      </c>
      <c r="V147" s="26" t="s">
        <v>425</v>
      </c>
    </row>
    <row r="148" spans="1:22" x14ac:dyDescent="0.2">
      <c r="B148" s="24" t="s">
        <v>427</v>
      </c>
      <c r="C148" s="7" t="s">
        <v>428</v>
      </c>
      <c r="F148" s="7" t="s">
        <v>138</v>
      </c>
      <c r="G148" s="7">
        <v>16</v>
      </c>
      <c r="H148" s="7" t="s">
        <v>101</v>
      </c>
      <c r="I148" s="7">
        <v>16</v>
      </c>
      <c r="P148" s="7" t="s">
        <v>429</v>
      </c>
      <c r="Q148" s="7" t="s">
        <v>429</v>
      </c>
      <c r="V148" s="7" t="s">
        <v>429</v>
      </c>
    </row>
    <row r="149" spans="1:22" x14ac:dyDescent="0.2">
      <c r="B149" s="24" t="s">
        <v>430</v>
      </c>
      <c r="C149" s="7" t="s">
        <v>431</v>
      </c>
      <c r="D149" s="23" t="s">
        <v>432</v>
      </c>
      <c r="E149" s="7" t="s">
        <v>141</v>
      </c>
      <c r="F149" s="7" t="s">
        <v>138</v>
      </c>
      <c r="G149" s="7">
        <v>12</v>
      </c>
      <c r="H149" s="7" t="s">
        <v>101</v>
      </c>
      <c r="I149" s="7" t="s">
        <v>433</v>
      </c>
    </row>
    <row r="150" spans="1:22" x14ac:dyDescent="0.2">
      <c r="B150" s="24" t="s">
        <v>434</v>
      </c>
      <c r="C150" s="7" t="s">
        <v>431</v>
      </c>
      <c r="D150" s="23" t="s">
        <v>435</v>
      </c>
      <c r="E150" s="7" t="s">
        <v>141</v>
      </c>
      <c r="F150" s="7" t="s">
        <v>138</v>
      </c>
      <c r="G150" s="7">
        <v>6</v>
      </c>
      <c r="H150" s="7" t="s">
        <v>101</v>
      </c>
      <c r="I150" s="7" t="s">
        <v>436</v>
      </c>
      <c r="V150" s="7">
        <v>6</v>
      </c>
    </row>
    <row r="151" spans="1:22" x14ac:dyDescent="0.2">
      <c r="B151" s="24" t="s">
        <v>437</v>
      </c>
      <c r="C151" s="7" t="s">
        <v>431</v>
      </c>
      <c r="D151" s="23" t="s">
        <v>438</v>
      </c>
      <c r="E151" s="7" t="s">
        <v>141</v>
      </c>
      <c r="F151" s="7" t="s">
        <v>138</v>
      </c>
      <c r="G151" s="7">
        <v>5</v>
      </c>
      <c r="H151" s="7" t="s">
        <v>101</v>
      </c>
      <c r="I151" s="7" t="s">
        <v>439</v>
      </c>
      <c r="V151" s="7">
        <v>5</v>
      </c>
    </row>
    <row r="152" spans="1:22" x14ac:dyDescent="0.2">
      <c r="B152" s="24" t="s">
        <v>440</v>
      </c>
      <c r="C152" s="7" t="s">
        <v>431</v>
      </c>
      <c r="D152" s="23" t="s">
        <v>441</v>
      </c>
      <c r="E152" s="7" t="s">
        <v>141</v>
      </c>
      <c r="F152" s="7" t="s">
        <v>138</v>
      </c>
      <c r="G152" s="7">
        <v>8</v>
      </c>
      <c r="H152" s="7" t="s">
        <v>101</v>
      </c>
      <c r="I152" s="7" t="s">
        <v>442</v>
      </c>
      <c r="P152" s="7">
        <v>8</v>
      </c>
      <c r="Q152" s="7">
        <v>8</v>
      </c>
    </row>
    <row r="153" spans="1:22" x14ac:dyDescent="0.2">
      <c r="B153" s="24" t="s">
        <v>443</v>
      </c>
      <c r="C153" s="7" t="s">
        <v>428</v>
      </c>
      <c r="F153" s="7" t="s">
        <v>138</v>
      </c>
      <c r="G153" s="7">
        <v>1</v>
      </c>
      <c r="H153" s="7" t="s">
        <v>101</v>
      </c>
      <c r="I153" s="7">
        <v>1</v>
      </c>
      <c r="P153" s="7">
        <v>1</v>
      </c>
      <c r="Q153" s="7">
        <v>1</v>
      </c>
    </row>
    <row r="154" spans="1:22" x14ac:dyDescent="0.2">
      <c r="B154" s="24" t="s">
        <v>444</v>
      </c>
      <c r="C154" s="7" t="s">
        <v>431</v>
      </c>
      <c r="D154" s="23" t="s">
        <v>445</v>
      </c>
      <c r="E154" s="7" t="s">
        <v>141</v>
      </c>
      <c r="F154" s="7" t="s">
        <v>138</v>
      </c>
      <c r="G154" s="7">
        <v>1</v>
      </c>
      <c r="H154" s="7" t="s">
        <v>101</v>
      </c>
      <c r="I154" s="7">
        <v>1</v>
      </c>
      <c r="P154" s="7">
        <v>1</v>
      </c>
      <c r="Q154" s="7">
        <v>1</v>
      </c>
    </row>
    <row r="155" spans="1:22" x14ac:dyDescent="0.2">
      <c r="B155" s="24"/>
      <c r="F155" s="7" t="s">
        <v>138</v>
      </c>
    </row>
    <row r="156" spans="1:22" x14ac:dyDescent="0.2">
      <c r="A156" s="25"/>
      <c r="B156" s="25" t="s">
        <v>446</v>
      </c>
      <c r="C156" s="26" t="s">
        <v>424</v>
      </c>
      <c r="D156" s="25"/>
      <c r="E156" s="26"/>
      <c r="F156" s="26" t="s">
        <v>138</v>
      </c>
      <c r="G156" s="26">
        <v>48</v>
      </c>
      <c r="H156" s="26" t="s">
        <v>101</v>
      </c>
      <c r="I156" s="26" t="s">
        <v>447</v>
      </c>
      <c r="J156" s="26"/>
      <c r="K156" s="26" t="s">
        <v>426</v>
      </c>
      <c r="L156" s="26" t="s">
        <v>426</v>
      </c>
      <c r="M156" s="26" t="s">
        <v>426</v>
      </c>
      <c r="N156" s="26" t="s">
        <v>447</v>
      </c>
      <c r="O156" s="26" t="s">
        <v>426</v>
      </c>
      <c r="P156" s="26" t="s">
        <v>447</v>
      </c>
      <c r="Q156" s="26" t="s">
        <v>447</v>
      </c>
      <c r="R156" s="26" t="s">
        <v>426</v>
      </c>
      <c r="S156" s="26" t="s">
        <v>426</v>
      </c>
      <c r="T156" s="26" t="s">
        <v>426</v>
      </c>
      <c r="U156" s="26" t="s">
        <v>426</v>
      </c>
      <c r="V156" s="26" t="s">
        <v>447</v>
      </c>
    </row>
    <row r="157" spans="1:22" x14ac:dyDescent="0.2">
      <c r="B157" s="24" t="s">
        <v>448</v>
      </c>
      <c r="C157" s="7" t="s">
        <v>428</v>
      </c>
      <c r="F157" s="7" t="s">
        <v>138</v>
      </c>
      <c r="G157" s="7">
        <v>48</v>
      </c>
      <c r="H157" s="7" t="s">
        <v>101</v>
      </c>
      <c r="I157" s="7" t="s">
        <v>449</v>
      </c>
      <c r="P157" s="7" t="s">
        <v>449</v>
      </c>
      <c r="Q157" s="7" t="s">
        <v>449</v>
      </c>
    </row>
    <row r="158" spans="1:22" x14ac:dyDescent="0.2">
      <c r="B158" s="24" t="s">
        <v>450</v>
      </c>
      <c r="C158" s="7" t="s">
        <v>431</v>
      </c>
      <c r="D158" s="23" t="s">
        <v>451</v>
      </c>
      <c r="E158" s="7" t="s">
        <v>141</v>
      </c>
      <c r="F158" s="7" t="s">
        <v>138</v>
      </c>
      <c r="G158" s="7">
        <v>2</v>
      </c>
      <c r="H158" s="7" t="s">
        <v>101</v>
      </c>
      <c r="I158" s="7">
        <v>2</v>
      </c>
      <c r="P158" s="7">
        <v>2</v>
      </c>
      <c r="Q158" s="7">
        <v>2</v>
      </c>
    </row>
    <row r="159" spans="1:22" x14ac:dyDescent="0.2">
      <c r="B159" s="24" t="s">
        <v>452</v>
      </c>
      <c r="C159" s="7" t="s">
        <v>431</v>
      </c>
      <c r="D159" s="23" t="s">
        <v>453</v>
      </c>
      <c r="E159" s="7" t="s">
        <v>141</v>
      </c>
      <c r="F159" s="7" t="s">
        <v>138</v>
      </c>
      <c r="G159" s="7">
        <v>4</v>
      </c>
      <c r="H159" s="7" t="s">
        <v>101</v>
      </c>
      <c r="I159" s="7">
        <v>4</v>
      </c>
    </row>
    <row r="160" spans="1:22" x14ac:dyDescent="0.2">
      <c r="B160" s="24" t="s">
        <v>454</v>
      </c>
      <c r="C160" s="7" t="s">
        <v>431</v>
      </c>
      <c r="D160" s="23" t="s">
        <v>455</v>
      </c>
      <c r="E160" s="7" t="s">
        <v>141</v>
      </c>
      <c r="F160" s="7" t="s">
        <v>138</v>
      </c>
      <c r="G160" s="7">
        <v>4</v>
      </c>
      <c r="H160" s="7" t="s">
        <v>101</v>
      </c>
      <c r="I160" s="7">
        <v>4</v>
      </c>
    </row>
    <row r="161" spans="1:22" x14ac:dyDescent="0.2">
      <c r="B161" s="24" t="s">
        <v>456</v>
      </c>
      <c r="C161" s="7" t="s">
        <v>431</v>
      </c>
      <c r="D161" s="23" t="s">
        <v>457</v>
      </c>
      <c r="E161" s="7" t="s">
        <v>141</v>
      </c>
      <c r="F161" s="7" t="s">
        <v>138</v>
      </c>
      <c r="G161" s="7">
        <v>8</v>
      </c>
      <c r="H161" s="7" t="s">
        <v>101</v>
      </c>
      <c r="I161" s="7">
        <v>8</v>
      </c>
    </row>
    <row r="162" spans="1:22" x14ac:dyDescent="0.2">
      <c r="B162" s="24"/>
      <c r="F162" s="7" t="s">
        <v>138</v>
      </c>
    </row>
    <row r="163" spans="1:22" x14ac:dyDescent="0.2">
      <c r="A163" s="25"/>
      <c r="B163" s="25" t="s">
        <v>458</v>
      </c>
      <c r="C163" s="26" t="s">
        <v>424</v>
      </c>
      <c r="D163" s="25"/>
      <c r="E163" s="26"/>
      <c r="F163" s="26" t="s">
        <v>138</v>
      </c>
      <c r="G163" s="26">
        <v>48</v>
      </c>
      <c r="H163" s="26" t="s">
        <v>101</v>
      </c>
      <c r="I163" s="26" t="s">
        <v>447</v>
      </c>
      <c r="J163" s="26"/>
      <c r="K163" s="26" t="s">
        <v>426</v>
      </c>
      <c r="L163" s="26" t="s">
        <v>426</v>
      </c>
      <c r="M163" s="26" t="s">
        <v>426</v>
      </c>
      <c r="N163" s="26" t="s">
        <v>447</v>
      </c>
      <c r="O163" s="26" t="s">
        <v>426</v>
      </c>
      <c r="P163" s="26" t="s">
        <v>447</v>
      </c>
      <c r="Q163" s="26" t="s">
        <v>447</v>
      </c>
      <c r="R163" s="26" t="s">
        <v>426</v>
      </c>
      <c r="S163" s="26" t="s">
        <v>426</v>
      </c>
      <c r="T163" s="26" t="s">
        <v>426</v>
      </c>
      <c r="U163" s="26" t="s">
        <v>426</v>
      </c>
      <c r="V163" s="26" t="s">
        <v>447</v>
      </c>
    </row>
    <row r="164" spans="1:22" x14ac:dyDescent="0.2">
      <c r="B164" s="24" t="s">
        <v>459</v>
      </c>
      <c r="C164" s="7" t="s">
        <v>428</v>
      </c>
      <c r="F164" s="7" t="s">
        <v>138</v>
      </c>
      <c r="G164" s="7">
        <v>48</v>
      </c>
      <c r="H164" s="7" t="s">
        <v>101</v>
      </c>
      <c r="I164" s="7" t="s">
        <v>449</v>
      </c>
      <c r="N164" s="7" t="s">
        <v>449</v>
      </c>
      <c r="P164" s="7" t="s">
        <v>449</v>
      </c>
      <c r="Q164" s="7" t="s">
        <v>449</v>
      </c>
      <c r="V164" s="7" t="s">
        <v>449</v>
      </c>
    </row>
    <row r="165" spans="1:22" x14ac:dyDescent="0.2">
      <c r="B165" s="24" t="s">
        <v>460</v>
      </c>
      <c r="C165" s="7" t="s">
        <v>431</v>
      </c>
      <c r="D165" s="23" t="s">
        <v>461</v>
      </c>
      <c r="E165" s="7" t="s">
        <v>141</v>
      </c>
      <c r="F165" s="7" t="s">
        <v>138</v>
      </c>
      <c r="G165" s="7">
        <v>8</v>
      </c>
      <c r="H165" s="7" t="s">
        <v>101</v>
      </c>
      <c r="I165" s="7">
        <v>8</v>
      </c>
      <c r="N165" s="7">
        <v>8</v>
      </c>
    </row>
    <row r="166" spans="1:22" x14ac:dyDescent="0.2">
      <c r="B166" s="24" t="s">
        <v>462</v>
      </c>
      <c r="C166" s="7" t="s">
        <v>431</v>
      </c>
      <c r="D166" s="23" t="s">
        <v>463</v>
      </c>
      <c r="E166" s="7" t="s">
        <v>141</v>
      </c>
      <c r="F166" s="7" t="s">
        <v>138</v>
      </c>
      <c r="G166" s="7">
        <v>3</v>
      </c>
      <c r="H166" s="7" t="s">
        <v>101</v>
      </c>
      <c r="I166" s="7">
        <v>3</v>
      </c>
      <c r="P166" s="7">
        <v>3</v>
      </c>
      <c r="Q166" s="7">
        <v>3</v>
      </c>
    </row>
    <row r="167" spans="1:22" x14ac:dyDescent="0.2">
      <c r="B167" s="24" t="s">
        <v>464</v>
      </c>
      <c r="C167" s="7" t="s">
        <v>431</v>
      </c>
      <c r="D167" s="23" t="s">
        <v>465</v>
      </c>
      <c r="E167" s="7" t="s">
        <v>141</v>
      </c>
      <c r="F167" s="7" t="s">
        <v>138</v>
      </c>
      <c r="G167" s="7">
        <v>4</v>
      </c>
      <c r="H167" s="7" t="s">
        <v>101</v>
      </c>
      <c r="I167" s="7">
        <v>4</v>
      </c>
      <c r="V167" s="7">
        <v>4</v>
      </c>
    </row>
    <row r="168" spans="1:22" x14ac:dyDescent="0.2">
      <c r="B168" s="24" t="s">
        <v>466</v>
      </c>
      <c r="C168" s="7" t="s">
        <v>431</v>
      </c>
      <c r="D168" s="23" t="s">
        <v>467</v>
      </c>
      <c r="E168" s="7" t="s">
        <v>141</v>
      </c>
      <c r="F168" s="7" t="s">
        <v>138</v>
      </c>
      <c r="G168" s="7">
        <v>4</v>
      </c>
      <c r="H168" s="7" t="s">
        <v>101</v>
      </c>
      <c r="I168" s="7">
        <v>4</v>
      </c>
      <c r="N168" s="7">
        <v>4</v>
      </c>
    </row>
    <row r="169" spans="1:22" x14ac:dyDescent="0.2">
      <c r="B169" s="24" t="s">
        <v>468</v>
      </c>
      <c r="C169" s="7" t="s">
        <v>431</v>
      </c>
      <c r="D169" s="23" t="s">
        <v>469</v>
      </c>
      <c r="E169" s="7" t="s">
        <v>141</v>
      </c>
      <c r="F169" s="7" t="s">
        <v>138</v>
      </c>
      <c r="G169" s="7">
        <v>8</v>
      </c>
      <c r="H169" s="7" t="s">
        <v>101</v>
      </c>
      <c r="I169" s="7">
        <v>8</v>
      </c>
    </row>
    <row r="170" spans="1:22" x14ac:dyDescent="0.2">
      <c r="B170" s="24"/>
      <c r="F170" s="7" t="s">
        <v>138</v>
      </c>
    </row>
    <row r="171" spans="1:22" x14ac:dyDescent="0.2">
      <c r="A171" s="25"/>
      <c r="B171" s="25" t="s">
        <v>470</v>
      </c>
      <c r="C171" s="26" t="s">
        <v>471</v>
      </c>
      <c r="D171" s="25" t="s">
        <v>470</v>
      </c>
      <c r="E171" s="26" t="s">
        <v>141</v>
      </c>
      <c r="F171" s="26" t="s">
        <v>138</v>
      </c>
      <c r="G171" s="26">
        <v>24</v>
      </c>
      <c r="H171" s="26" t="s">
        <v>101</v>
      </c>
      <c r="I171" s="26">
        <v>24</v>
      </c>
      <c r="J171" s="26"/>
      <c r="K171" s="26"/>
      <c r="L171" s="26"/>
      <c r="M171" s="26"/>
      <c r="N171" s="26"/>
      <c r="O171" s="26"/>
      <c r="P171" s="26"/>
      <c r="Q171" s="26"/>
      <c r="R171" s="26"/>
      <c r="S171" s="26"/>
      <c r="T171" s="26"/>
      <c r="U171" s="26"/>
      <c r="V171" s="26"/>
    </row>
    <row r="172" spans="1:22" x14ac:dyDescent="0.2">
      <c r="B172" s="24"/>
      <c r="F172" s="7" t="s">
        <v>138</v>
      </c>
    </row>
    <row r="173" spans="1:22" x14ac:dyDescent="0.2">
      <c r="A173" s="25"/>
      <c r="B173" s="25" t="s">
        <v>472</v>
      </c>
      <c r="C173" s="26" t="s">
        <v>471</v>
      </c>
      <c r="D173" s="25" t="s">
        <v>472</v>
      </c>
      <c r="E173" s="26" t="s">
        <v>141</v>
      </c>
      <c r="F173" s="26" t="s">
        <v>138</v>
      </c>
      <c r="G173" s="26">
        <v>2</v>
      </c>
      <c r="H173" s="26" t="s">
        <v>101</v>
      </c>
      <c r="I173" s="26">
        <v>2</v>
      </c>
      <c r="J173" s="26"/>
      <c r="K173" s="26"/>
      <c r="L173" s="26"/>
      <c r="M173" s="26"/>
      <c r="N173" s="26"/>
      <c r="O173" s="26"/>
      <c r="P173" s="26"/>
      <c r="Q173" s="26"/>
      <c r="R173" s="26"/>
      <c r="S173" s="26"/>
      <c r="T173" s="26"/>
      <c r="U173" s="26"/>
      <c r="V173" s="26"/>
    </row>
    <row r="174" spans="1:22" x14ac:dyDescent="0.2">
      <c r="B174" s="24"/>
      <c r="F174" s="7" t="s">
        <v>138</v>
      </c>
    </row>
    <row r="175" spans="1:22" x14ac:dyDescent="0.2">
      <c r="A175" s="25"/>
      <c r="B175" s="25" t="s">
        <v>473</v>
      </c>
      <c r="C175" s="26" t="s">
        <v>471</v>
      </c>
      <c r="D175" s="25" t="s">
        <v>473</v>
      </c>
      <c r="E175" s="26" t="s">
        <v>141</v>
      </c>
      <c r="F175" s="26" t="s">
        <v>138</v>
      </c>
      <c r="G175" s="26">
        <v>26</v>
      </c>
      <c r="H175" s="26" t="s">
        <v>101</v>
      </c>
      <c r="I175" s="26">
        <v>26</v>
      </c>
      <c r="J175" s="26"/>
      <c r="K175" s="26"/>
      <c r="L175" s="26"/>
      <c r="M175" s="26"/>
      <c r="N175" s="26"/>
      <c r="O175" s="26"/>
      <c r="P175" s="26"/>
      <c r="Q175" s="26"/>
      <c r="R175" s="26"/>
      <c r="S175" s="26"/>
      <c r="T175" s="26"/>
      <c r="U175" s="26"/>
      <c r="V175" s="26"/>
    </row>
    <row r="176" spans="1:22" x14ac:dyDescent="0.2">
      <c r="B176" s="24"/>
      <c r="F176" s="7" t="s">
        <v>138</v>
      </c>
    </row>
    <row r="177" spans="1:22" x14ac:dyDescent="0.2">
      <c r="A177" s="25"/>
      <c r="B177" s="25" t="s">
        <v>474</v>
      </c>
      <c r="C177" s="26" t="s">
        <v>471</v>
      </c>
      <c r="D177" s="25" t="s">
        <v>474</v>
      </c>
      <c r="E177" s="26" t="s">
        <v>141</v>
      </c>
      <c r="F177" s="26" t="s">
        <v>138</v>
      </c>
      <c r="G177" s="26">
        <v>16</v>
      </c>
      <c r="H177" s="26" t="s">
        <v>101</v>
      </c>
      <c r="I177" s="26">
        <v>16</v>
      </c>
      <c r="J177" s="26"/>
      <c r="K177" s="26"/>
      <c r="L177" s="26"/>
      <c r="M177" s="26"/>
      <c r="N177" s="26"/>
      <c r="O177" s="26"/>
      <c r="P177" s="26">
        <v>16</v>
      </c>
      <c r="Q177" s="26">
        <v>16</v>
      </c>
      <c r="R177" s="26"/>
      <c r="S177" s="26"/>
      <c r="T177" s="26"/>
      <c r="U177" s="26"/>
      <c r="V177" s="26"/>
    </row>
    <row r="178" spans="1:22" x14ac:dyDescent="0.2">
      <c r="B178" s="24"/>
      <c r="F178" s="7" t="s">
        <v>138</v>
      </c>
    </row>
    <row r="179" spans="1:22" x14ac:dyDescent="0.2">
      <c r="A179" s="25"/>
      <c r="B179" s="25" t="s">
        <v>475</v>
      </c>
      <c r="C179" s="26" t="s">
        <v>471</v>
      </c>
      <c r="D179" s="25" t="s">
        <v>475</v>
      </c>
      <c r="E179" s="26" t="s">
        <v>141</v>
      </c>
      <c r="F179" s="26" t="s">
        <v>138</v>
      </c>
      <c r="G179" s="26">
        <v>18</v>
      </c>
      <c r="H179" s="26" t="s">
        <v>101</v>
      </c>
      <c r="I179" s="26">
        <v>18</v>
      </c>
      <c r="J179" s="26"/>
      <c r="K179" s="26"/>
      <c r="L179" s="26"/>
      <c r="M179" s="26">
        <v>18</v>
      </c>
      <c r="N179" s="26"/>
      <c r="O179" s="26"/>
      <c r="P179" s="26">
        <v>18</v>
      </c>
      <c r="Q179" s="26">
        <v>18</v>
      </c>
      <c r="R179" s="26"/>
      <c r="S179" s="26"/>
      <c r="T179" s="26"/>
      <c r="U179" s="26"/>
      <c r="V179" s="26"/>
    </row>
    <row r="180" spans="1:22" x14ac:dyDescent="0.2">
      <c r="B180" s="24"/>
      <c r="F180" s="7" t="s">
        <v>138</v>
      </c>
    </row>
    <row r="181" spans="1:22" x14ac:dyDescent="0.2">
      <c r="A181" s="25"/>
      <c r="B181" s="25" t="s">
        <v>476</v>
      </c>
      <c r="C181" s="26" t="s">
        <v>471</v>
      </c>
      <c r="D181" s="25" t="s">
        <v>476</v>
      </c>
      <c r="E181" s="26" t="s">
        <v>141</v>
      </c>
      <c r="F181" s="26" t="s">
        <v>138</v>
      </c>
      <c r="G181" s="26">
        <v>24</v>
      </c>
      <c r="H181" s="26" t="s">
        <v>101</v>
      </c>
      <c r="I181" s="26">
        <v>24</v>
      </c>
      <c r="J181" s="26"/>
      <c r="K181" s="26"/>
      <c r="L181" s="26"/>
      <c r="M181" s="26"/>
      <c r="N181" s="26">
        <v>24</v>
      </c>
      <c r="O181" s="26"/>
      <c r="P181" s="26">
        <v>24</v>
      </c>
      <c r="Q181" s="26">
        <v>24</v>
      </c>
      <c r="R181" s="26"/>
      <c r="S181" s="26"/>
      <c r="T181" s="26"/>
      <c r="U181" s="26"/>
      <c r="V181" s="26"/>
    </row>
    <row r="182" spans="1:22" x14ac:dyDescent="0.2">
      <c r="B182" s="24"/>
      <c r="F182" s="7" t="s">
        <v>138</v>
      </c>
    </row>
    <row r="183" spans="1:22" x14ac:dyDescent="0.2">
      <c r="A183" s="25"/>
      <c r="B183" s="25" t="s">
        <v>477</v>
      </c>
      <c r="C183" s="26" t="s">
        <v>471</v>
      </c>
      <c r="D183" s="25" t="s">
        <v>477</v>
      </c>
      <c r="E183" s="26" t="s">
        <v>141</v>
      </c>
      <c r="F183" s="26" t="s">
        <v>138</v>
      </c>
      <c r="G183" s="26">
        <v>26</v>
      </c>
      <c r="H183" s="26" t="s">
        <v>101</v>
      </c>
      <c r="I183" s="26">
        <v>26</v>
      </c>
      <c r="J183" s="26"/>
      <c r="K183" s="26"/>
      <c r="L183" s="26"/>
      <c r="M183" s="26"/>
      <c r="N183" s="26"/>
      <c r="O183" s="26"/>
      <c r="P183" s="26"/>
      <c r="Q183" s="26"/>
      <c r="R183" s="26"/>
      <c r="S183" s="26"/>
      <c r="T183" s="26"/>
      <c r="U183" s="26"/>
      <c r="V183" s="26"/>
    </row>
    <row r="184" spans="1:22" x14ac:dyDescent="0.2">
      <c r="B184" s="24"/>
      <c r="F184" s="7" t="s">
        <v>138</v>
      </c>
    </row>
    <row r="185" spans="1:22" x14ac:dyDescent="0.2">
      <c r="A185" s="25"/>
      <c r="B185" s="25" t="s">
        <v>478</v>
      </c>
      <c r="C185" s="26" t="s">
        <v>471</v>
      </c>
      <c r="D185" s="25" t="s">
        <v>478</v>
      </c>
      <c r="E185" s="26" t="s">
        <v>141</v>
      </c>
      <c r="F185" s="26" t="s">
        <v>138</v>
      </c>
      <c r="G185" s="26">
        <v>4</v>
      </c>
      <c r="H185" s="26" t="s">
        <v>101</v>
      </c>
      <c r="I185" s="26">
        <v>4</v>
      </c>
      <c r="J185" s="26"/>
      <c r="K185" s="26"/>
      <c r="L185" s="26"/>
      <c r="M185" s="26"/>
      <c r="N185" s="26"/>
      <c r="O185" s="26"/>
      <c r="P185" s="26"/>
      <c r="Q185" s="26"/>
      <c r="R185" s="26"/>
      <c r="S185" s="26"/>
      <c r="T185" s="26"/>
      <c r="U185" s="26"/>
      <c r="V185" s="26">
        <v>4</v>
      </c>
    </row>
    <row r="186" spans="1:22" x14ac:dyDescent="0.2">
      <c r="B186" s="24"/>
      <c r="F186" s="7" t="s">
        <v>138</v>
      </c>
    </row>
    <row r="187" spans="1:22" x14ac:dyDescent="0.2">
      <c r="A187" s="25"/>
      <c r="B187" s="25" t="s">
        <v>479</v>
      </c>
      <c r="C187" s="26" t="s">
        <v>471</v>
      </c>
      <c r="D187" s="25" t="s">
        <v>479</v>
      </c>
      <c r="E187" s="26" t="s">
        <v>141</v>
      </c>
      <c r="F187" s="26" t="s">
        <v>138</v>
      </c>
      <c r="G187" s="26">
        <v>24</v>
      </c>
      <c r="H187" s="26" t="s">
        <v>101</v>
      </c>
      <c r="I187" s="26">
        <v>24</v>
      </c>
      <c r="J187" s="26"/>
      <c r="K187" s="26"/>
      <c r="L187" s="26"/>
      <c r="M187" s="26"/>
      <c r="N187" s="26"/>
      <c r="O187" s="26"/>
      <c r="P187" s="26">
        <v>24</v>
      </c>
      <c r="Q187" s="26">
        <v>24</v>
      </c>
      <c r="R187" s="26"/>
      <c r="S187" s="26"/>
      <c r="T187" s="26"/>
      <c r="U187" s="26"/>
      <c r="V187" s="26"/>
    </row>
    <row r="188" spans="1:22" x14ac:dyDescent="0.2">
      <c r="B188" s="24"/>
      <c r="F188" s="7" t="s">
        <v>138</v>
      </c>
    </row>
    <row r="189" spans="1:22" x14ac:dyDescent="0.2">
      <c r="A189" s="25"/>
      <c r="B189" s="25" t="s">
        <v>480</v>
      </c>
      <c r="C189" s="26" t="s">
        <v>471</v>
      </c>
      <c r="D189" s="25" t="s">
        <v>480</v>
      </c>
      <c r="E189" s="26" t="s">
        <v>141</v>
      </c>
      <c r="F189" s="26" t="s">
        <v>138</v>
      </c>
      <c r="G189" s="26">
        <v>8</v>
      </c>
      <c r="H189" s="26" t="s">
        <v>101</v>
      </c>
      <c r="I189" s="26">
        <v>8</v>
      </c>
      <c r="J189" s="26"/>
      <c r="K189" s="26"/>
      <c r="L189" s="26"/>
      <c r="M189" s="26"/>
      <c r="N189" s="26"/>
      <c r="O189" s="26"/>
      <c r="P189" s="26"/>
      <c r="Q189" s="26"/>
      <c r="R189" s="26"/>
      <c r="S189" s="26"/>
      <c r="T189" s="26"/>
      <c r="U189" s="26"/>
      <c r="V189" s="26"/>
    </row>
    <row r="190" spans="1:22" x14ac:dyDescent="0.2">
      <c r="B190" s="24"/>
      <c r="F190" s="7" t="s">
        <v>138</v>
      </c>
    </row>
    <row r="191" spans="1:22" x14ac:dyDescent="0.2">
      <c r="A191" s="25"/>
      <c r="B191" s="25" t="s">
        <v>481</v>
      </c>
      <c r="C191" s="26" t="s">
        <v>471</v>
      </c>
      <c r="D191" s="25" t="s">
        <v>481</v>
      </c>
      <c r="E191" s="26" t="s">
        <v>141</v>
      </c>
      <c r="F191" s="26" t="s">
        <v>138</v>
      </c>
      <c r="G191" s="26">
        <v>6</v>
      </c>
      <c r="H191" s="26" t="s">
        <v>101</v>
      </c>
      <c r="I191" s="26">
        <v>6</v>
      </c>
      <c r="J191" s="26"/>
      <c r="K191" s="26"/>
      <c r="L191" s="26"/>
      <c r="M191" s="26"/>
      <c r="N191" s="26"/>
      <c r="O191" s="26"/>
      <c r="P191" s="26">
        <v>6</v>
      </c>
      <c r="Q191" s="26">
        <v>6</v>
      </c>
      <c r="R191" s="26"/>
      <c r="S191" s="26"/>
      <c r="T191" s="26"/>
      <c r="U191" s="26"/>
      <c r="V191" s="26"/>
    </row>
    <row r="192" spans="1:22" x14ac:dyDescent="0.2">
      <c r="B192" s="24"/>
      <c r="F192" s="7" t="s">
        <v>138</v>
      </c>
    </row>
    <row r="193" spans="1:22" x14ac:dyDescent="0.2">
      <c r="A193" s="25"/>
      <c r="B193" s="25" t="s">
        <v>482</v>
      </c>
      <c r="C193" s="26" t="s">
        <v>471</v>
      </c>
      <c r="D193" s="25" t="s">
        <v>482</v>
      </c>
      <c r="E193" s="26" t="s">
        <v>141</v>
      </c>
      <c r="F193" s="26" t="s">
        <v>138</v>
      </c>
      <c r="G193" s="26">
        <v>18</v>
      </c>
      <c r="H193" s="26" t="s">
        <v>101</v>
      </c>
      <c r="I193" s="26">
        <v>18</v>
      </c>
      <c r="J193" s="26"/>
      <c r="K193" s="26"/>
      <c r="L193" s="26"/>
      <c r="M193" s="26"/>
      <c r="N193" s="26"/>
      <c r="O193" s="26"/>
      <c r="P193" s="26">
        <v>18</v>
      </c>
      <c r="Q193" s="26">
        <v>18</v>
      </c>
      <c r="R193" s="26"/>
      <c r="S193" s="26"/>
      <c r="T193" s="26"/>
      <c r="U193" s="26"/>
      <c r="V193" s="26"/>
    </row>
    <row r="194" spans="1:22" x14ac:dyDescent="0.2">
      <c r="B194" s="24"/>
      <c r="F194" s="7" t="s">
        <v>138</v>
      </c>
    </row>
    <row r="195" spans="1:22" x14ac:dyDescent="0.2">
      <c r="A195" s="25"/>
      <c r="B195" s="25" t="s">
        <v>483</v>
      </c>
      <c r="C195" s="26" t="s">
        <v>471</v>
      </c>
      <c r="D195" s="25" t="s">
        <v>483</v>
      </c>
      <c r="E195" s="26" t="s">
        <v>141</v>
      </c>
      <c r="F195" s="26" t="s">
        <v>138</v>
      </c>
      <c r="G195" s="26">
        <v>8</v>
      </c>
      <c r="H195" s="26" t="s">
        <v>101</v>
      </c>
      <c r="I195" s="26">
        <v>8</v>
      </c>
      <c r="J195" s="26"/>
      <c r="K195" s="26"/>
      <c r="L195" s="26"/>
      <c r="M195" s="26"/>
      <c r="N195" s="26"/>
      <c r="O195" s="26"/>
      <c r="P195" s="26">
        <v>8</v>
      </c>
      <c r="Q195" s="26">
        <v>8</v>
      </c>
      <c r="R195" s="26"/>
      <c r="S195" s="26"/>
      <c r="T195" s="26">
        <v>8</v>
      </c>
      <c r="U195" s="26"/>
      <c r="V195" s="26"/>
    </row>
    <row r="196" spans="1:22" x14ac:dyDescent="0.2">
      <c r="B196" s="24"/>
      <c r="F196" s="7" t="s">
        <v>138</v>
      </c>
    </row>
    <row r="197" spans="1:22" x14ac:dyDescent="0.2">
      <c r="A197" s="25"/>
      <c r="B197" s="25" t="s">
        <v>484</v>
      </c>
      <c r="C197" s="26" t="s">
        <v>485</v>
      </c>
      <c r="D197" s="25" t="s">
        <v>484</v>
      </c>
      <c r="E197" s="26" t="s">
        <v>141</v>
      </c>
      <c r="F197" s="26" t="s">
        <v>138</v>
      </c>
      <c r="G197" s="26">
        <v>8</v>
      </c>
      <c r="H197" s="26" t="s">
        <v>101</v>
      </c>
      <c r="I197" s="26">
        <v>8</v>
      </c>
      <c r="J197" s="26">
        <v>2</v>
      </c>
      <c r="K197" s="26"/>
      <c r="L197" s="26"/>
      <c r="M197" s="26"/>
      <c r="N197" s="26"/>
      <c r="O197" s="26"/>
      <c r="P197" s="26"/>
      <c r="Q197" s="26"/>
      <c r="R197" s="26"/>
      <c r="S197" s="26"/>
      <c r="T197" s="26"/>
      <c r="U197" s="26"/>
      <c r="V197" s="26"/>
    </row>
    <row r="198" spans="1:22" x14ac:dyDescent="0.2">
      <c r="B198" s="24" t="s">
        <v>486</v>
      </c>
      <c r="C198" s="7" t="s">
        <v>487</v>
      </c>
      <c r="D198" s="23" t="s">
        <v>488</v>
      </c>
      <c r="E198" s="7" t="s">
        <v>141</v>
      </c>
      <c r="F198" s="7" t="s">
        <v>138</v>
      </c>
      <c r="H198" s="7" t="s">
        <v>101</v>
      </c>
    </row>
    <row r="199" spans="1:22" x14ac:dyDescent="0.2">
      <c r="B199" s="24" t="s">
        <v>489</v>
      </c>
      <c r="C199" s="7" t="s">
        <v>487</v>
      </c>
      <c r="D199" s="23" t="s">
        <v>490</v>
      </c>
      <c r="E199" s="7" t="s">
        <v>141</v>
      </c>
      <c r="F199" s="7" t="s">
        <v>138</v>
      </c>
      <c r="H199" s="7" t="s">
        <v>101</v>
      </c>
    </row>
    <row r="200" spans="1:22" x14ac:dyDescent="0.2">
      <c r="B200" s="24" t="s">
        <v>491</v>
      </c>
      <c r="C200" s="7" t="s">
        <v>487</v>
      </c>
      <c r="D200" s="23" t="s">
        <v>492</v>
      </c>
      <c r="E200" s="7" t="s">
        <v>141</v>
      </c>
      <c r="F200" s="7" t="s">
        <v>138</v>
      </c>
      <c r="H200" s="7" t="s">
        <v>101</v>
      </c>
    </row>
    <row r="201" spans="1:22" x14ac:dyDescent="0.2">
      <c r="A201" s="25"/>
      <c r="B201" s="25" t="s">
        <v>493</v>
      </c>
      <c r="C201" s="26" t="s">
        <v>485</v>
      </c>
      <c r="D201" s="25" t="s">
        <v>493</v>
      </c>
      <c r="E201" s="26" t="s">
        <v>141</v>
      </c>
      <c r="F201" s="26" t="s">
        <v>138</v>
      </c>
      <c r="G201" s="26">
        <v>1</v>
      </c>
      <c r="H201" s="26" t="s">
        <v>101</v>
      </c>
      <c r="I201" s="26">
        <v>1</v>
      </c>
      <c r="J201" s="26">
        <v>0</v>
      </c>
      <c r="K201" s="26"/>
      <c r="L201" s="26"/>
      <c r="M201" s="26"/>
      <c r="N201" s="26"/>
      <c r="O201" s="26"/>
      <c r="P201" s="26">
        <v>1</v>
      </c>
      <c r="Q201" s="26">
        <v>1</v>
      </c>
      <c r="R201" s="26"/>
      <c r="S201" s="26"/>
      <c r="T201" s="26"/>
      <c r="U201" s="26"/>
      <c r="V201" s="26"/>
    </row>
    <row r="202" spans="1:22" x14ac:dyDescent="0.2">
      <c r="B202" s="24" t="s">
        <v>494</v>
      </c>
      <c r="C202" s="7" t="s">
        <v>487</v>
      </c>
      <c r="D202" s="23" t="s">
        <v>495</v>
      </c>
      <c r="E202" s="7" t="s">
        <v>141</v>
      </c>
      <c r="F202" s="7" t="s">
        <v>138</v>
      </c>
      <c r="H202" s="7" t="s">
        <v>101</v>
      </c>
    </row>
    <row r="203" spans="1:22" x14ac:dyDescent="0.2">
      <c r="A203" s="25"/>
      <c r="B203" s="25" t="s">
        <v>496</v>
      </c>
      <c r="C203" s="26" t="s">
        <v>485</v>
      </c>
      <c r="D203" s="25" t="s">
        <v>496</v>
      </c>
      <c r="E203" s="26" t="s">
        <v>141</v>
      </c>
      <c r="F203" s="26" t="s">
        <v>138</v>
      </c>
      <c r="G203" s="26">
        <v>4</v>
      </c>
      <c r="H203" s="26" t="s">
        <v>101</v>
      </c>
      <c r="I203" s="26">
        <v>4</v>
      </c>
      <c r="J203" s="26">
        <v>0</v>
      </c>
      <c r="K203" s="26"/>
      <c r="L203" s="26"/>
      <c r="M203" s="26"/>
      <c r="N203" s="26"/>
      <c r="O203" s="26"/>
      <c r="P203" s="26"/>
      <c r="Q203" s="26"/>
      <c r="R203" s="26"/>
      <c r="S203" s="26"/>
      <c r="T203" s="26"/>
      <c r="U203" s="26"/>
      <c r="V203" s="26"/>
    </row>
    <row r="204" spans="1:22" x14ac:dyDescent="0.2">
      <c r="B204" s="24" t="s">
        <v>497</v>
      </c>
      <c r="C204" s="7" t="s">
        <v>487</v>
      </c>
      <c r="D204" s="23" t="s">
        <v>498</v>
      </c>
      <c r="E204" s="7" t="s">
        <v>141</v>
      </c>
      <c r="F204" s="7" t="s">
        <v>138</v>
      </c>
      <c r="H204" s="7" t="s">
        <v>101</v>
      </c>
    </row>
    <row r="205" spans="1:22" x14ac:dyDescent="0.2">
      <c r="B205" s="24" t="s">
        <v>499</v>
      </c>
      <c r="C205" s="7" t="s">
        <v>487</v>
      </c>
      <c r="D205" s="23" t="s">
        <v>500</v>
      </c>
      <c r="E205" s="7" t="s">
        <v>501</v>
      </c>
      <c r="F205" s="7" t="s">
        <v>138</v>
      </c>
      <c r="H205" s="7" t="s">
        <v>101</v>
      </c>
    </row>
    <row r="206" spans="1:22" x14ac:dyDescent="0.2">
      <c r="B206" s="24" t="s">
        <v>502</v>
      </c>
      <c r="C206" s="7" t="s">
        <v>487</v>
      </c>
      <c r="D206" s="23" t="s">
        <v>503</v>
      </c>
      <c r="E206" s="7" t="s">
        <v>501</v>
      </c>
      <c r="F206" s="7" t="s">
        <v>138</v>
      </c>
      <c r="H206" s="7" t="s">
        <v>101</v>
      </c>
    </row>
    <row r="207" spans="1:22" x14ac:dyDescent="0.2">
      <c r="A207" s="25"/>
      <c r="B207" s="25" t="s">
        <v>504</v>
      </c>
      <c r="C207" s="26" t="s">
        <v>485</v>
      </c>
      <c r="D207" s="25" t="s">
        <v>504</v>
      </c>
      <c r="E207" s="26" t="s">
        <v>141</v>
      </c>
      <c r="F207" s="26" t="s">
        <v>138</v>
      </c>
      <c r="G207" s="26">
        <v>1</v>
      </c>
      <c r="H207" s="26" t="s">
        <v>101</v>
      </c>
      <c r="I207" s="26">
        <v>1</v>
      </c>
      <c r="J207" s="26">
        <v>0</v>
      </c>
      <c r="K207" s="26"/>
      <c r="L207" s="26"/>
      <c r="M207" s="26"/>
      <c r="N207" s="26"/>
      <c r="O207" s="26"/>
      <c r="P207" s="26"/>
      <c r="Q207" s="26"/>
      <c r="R207" s="26"/>
      <c r="S207" s="26"/>
      <c r="T207" s="26"/>
      <c r="U207" s="26"/>
      <c r="V207" s="26"/>
    </row>
    <row r="208" spans="1:22" x14ac:dyDescent="0.2">
      <c r="B208" s="24" t="s">
        <v>505</v>
      </c>
      <c r="C208" s="7" t="s">
        <v>487</v>
      </c>
      <c r="D208" s="23" t="s">
        <v>506</v>
      </c>
      <c r="E208" s="7" t="s">
        <v>141</v>
      </c>
      <c r="F208" s="7" t="s">
        <v>138</v>
      </c>
      <c r="H208" s="7" t="s">
        <v>101</v>
      </c>
    </row>
    <row r="209" spans="1:22" x14ac:dyDescent="0.2">
      <c r="A209" s="25"/>
      <c r="B209" s="25" t="s">
        <v>507</v>
      </c>
      <c r="C209" s="26" t="s">
        <v>508</v>
      </c>
      <c r="D209" s="25" t="s">
        <v>507</v>
      </c>
      <c r="E209" s="26" t="s">
        <v>141</v>
      </c>
      <c r="F209" s="26" t="s">
        <v>138</v>
      </c>
      <c r="G209" s="26">
        <v>16</v>
      </c>
      <c r="H209" s="26" t="s">
        <v>101</v>
      </c>
      <c r="I209" s="26">
        <v>16</v>
      </c>
      <c r="J209" s="26"/>
      <c r="K209" s="26"/>
      <c r="L209" s="26"/>
      <c r="M209" s="26"/>
      <c r="N209" s="26">
        <v>16</v>
      </c>
      <c r="O209" s="26"/>
      <c r="P209" s="26">
        <v>16</v>
      </c>
      <c r="Q209" s="26">
        <v>16</v>
      </c>
      <c r="R209" s="26"/>
      <c r="S209" s="26"/>
      <c r="T209" s="26"/>
      <c r="U209" s="26"/>
      <c r="V209" s="26">
        <v>16</v>
      </c>
    </row>
    <row r="210" spans="1:22" x14ac:dyDescent="0.2">
      <c r="B210" s="24" t="s">
        <v>509</v>
      </c>
      <c r="C210" s="7" t="s">
        <v>510</v>
      </c>
      <c r="D210" s="23" t="s">
        <v>511</v>
      </c>
      <c r="E210" s="7" t="s">
        <v>141</v>
      </c>
      <c r="F210" s="7" t="s">
        <v>138</v>
      </c>
      <c r="G210" s="7">
        <v>16</v>
      </c>
      <c r="H210" s="7" t="s">
        <v>101</v>
      </c>
      <c r="I210" s="7" t="s">
        <v>512</v>
      </c>
      <c r="P210" s="7" t="s">
        <v>512</v>
      </c>
      <c r="Q210" s="7" t="s">
        <v>512</v>
      </c>
    </row>
    <row r="211" spans="1:22" x14ac:dyDescent="0.2">
      <c r="B211" s="24" t="s">
        <v>513</v>
      </c>
      <c r="C211" s="7" t="s">
        <v>510</v>
      </c>
      <c r="D211" s="23" t="s">
        <v>514</v>
      </c>
      <c r="E211" s="7" t="s">
        <v>141</v>
      </c>
      <c r="F211" s="7" t="s">
        <v>138</v>
      </c>
      <c r="G211" s="7">
        <v>16</v>
      </c>
      <c r="H211" s="7" t="s">
        <v>101</v>
      </c>
      <c r="I211" s="7" t="s">
        <v>512</v>
      </c>
      <c r="N211" s="7" t="s">
        <v>512</v>
      </c>
    </row>
    <row r="212" spans="1:22" x14ac:dyDescent="0.2">
      <c r="B212" s="24" t="s">
        <v>515</v>
      </c>
      <c r="C212" s="7" t="s">
        <v>510</v>
      </c>
      <c r="D212" s="23" t="s">
        <v>516</v>
      </c>
      <c r="E212" s="7" t="s">
        <v>141</v>
      </c>
      <c r="F212" s="7" t="s">
        <v>138</v>
      </c>
      <c r="G212" s="7">
        <v>16</v>
      </c>
      <c r="H212" s="7" t="s">
        <v>101</v>
      </c>
      <c r="I212" s="7" t="s">
        <v>512</v>
      </c>
    </row>
    <row r="213" spans="1:22" x14ac:dyDescent="0.2">
      <c r="B213" s="24" t="s">
        <v>517</v>
      </c>
      <c r="C213" s="7" t="s">
        <v>510</v>
      </c>
      <c r="D213" s="23" t="s">
        <v>518</v>
      </c>
      <c r="E213" s="7" t="s">
        <v>519</v>
      </c>
      <c r="F213" s="7" t="s">
        <v>138</v>
      </c>
      <c r="G213" s="7">
        <v>16</v>
      </c>
      <c r="H213" s="7" t="s">
        <v>101</v>
      </c>
    </row>
    <row r="214" spans="1:22" x14ac:dyDescent="0.2">
      <c r="B214" s="24" t="s">
        <v>520</v>
      </c>
      <c r="C214" s="7" t="s">
        <v>510</v>
      </c>
      <c r="D214" s="23" t="s">
        <v>521</v>
      </c>
      <c r="E214" s="7" t="s">
        <v>141</v>
      </c>
      <c r="F214" s="7" t="s">
        <v>138</v>
      </c>
      <c r="G214" s="7">
        <v>16</v>
      </c>
      <c r="H214" s="7" t="s">
        <v>101</v>
      </c>
      <c r="I214" s="7" t="s">
        <v>512</v>
      </c>
    </row>
    <row r="215" spans="1:22" x14ac:dyDescent="0.2">
      <c r="B215" s="24" t="s">
        <v>522</v>
      </c>
      <c r="C215" s="7" t="s">
        <v>510</v>
      </c>
      <c r="D215" s="23" t="s">
        <v>523</v>
      </c>
      <c r="E215" s="7" t="s">
        <v>141</v>
      </c>
      <c r="F215" s="7" t="s">
        <v>138</v>
      </c>
      <c r="G215" s="7">
        <v>16</v>
      </c>
      <c r="H215" s="7" t="s">
        <v>101</v>
      </c>
      <c r="I215" s="7" t="s">
        <v>512</v>
      </c>
      <c r="V215" s="7" t="s">
        <v>512</v>
      </c>
    </row>
    <row r="216" spans="1:22" x14ac:dyDescent="0.2">
      <c r="B216" s="24" t="s">
        <v>524</v>
      </c>
      <c r="C216" s="7" t="s">
        <v>510</v>
      </c>
      <c r="D216" s="23" t="s">
        <v>525</v>
      </c>
      <c r="E216" s="7" t="s">
        <v>141</v>
      </c>
      <c r="F216" s="7" t="s">
        <v>138</v>
      </c>
      <c r="G216" s="7">
        <v>16</v>
      </c>
      <c r="H216" s="7" t="s">
        <v>101</v>
      </c>
      <c r="I216" s="7" t="s">
        <v>512</v>
      </c>
    </row>
    <row r="217" spans="1:22" x14ac:dyDescent="0.2">
      <c r="B217" s="24" t="s">
        <v>526</v>
      </c>
      <c r="C217" s="7" t="s">
        <v>510</v>
      </c>
      <c r="D217" s="23" t="s">
        <v>527</v>
      </c>
      <c r="E217" s="7" t="s">
        <v>141</v>
      </c>
      <c r="F217" s="7" t="s">
        <v>138</v>
      </c>
      <c r="G217" s="7">
        <v>16</v>
      </c>
      <c r="H217" s="7" t="s">
        <v>101</v>
      </c>
      <c r="I217" s="7" t="s">
        <v>512</v>
      </c>
    </row>
    <row r="218" spans="1:22" x14ac:dyDescent="0.2">
      <c r="B218" s="24" t="s">
        <v>528</v>
      </c>
      <c r="C218" s="7" t="s">
        <v>510</v>
      </c>
      <c r="D218" s="23" t="s">
        <v>529</v>
      </c>
      <c r="E218" s="7" t="s">
        <v>141</v>
      </c>
      <c r="F218" s="7" t="s">
        <v>138</v>
      </c>
      <c r="G218" s="7">
        <v>16</v>
      </c>
      <c r="H218" s="7" t="s">
        <v>101</v>
      </c>
      <c r="I218" s="7" t="s">
        <v>512</v>
      </c>
    </row>
    <row r="219" spans="1:22" x14ac:dyDescent="0.2">
      <c r="B219" s="24" t="s">
        <v>530</v>
      </c>
      <c r="C219" s="7" t="s">
        <v>510</v>
      </c>
      <c r="D219" s="23" t="s">
        <v>531</v>
      </c>
      <c r="E219" s="7" t="s">
        <v>141</v>
      </c>
      <c r="F219" s="7" t="s">
        <v>138</v>
      </c>
      <c r="G219" s="7">
        <v>16</v>
      </c>
      <c r="H219" s="7" t="s">
        <v>101</v>
      </c>
      <c r="I219" s="7" t="s">
        <v>512</v>
      </c>
      <c r="P219" s="7" t="s">
        <v>512</v>
      </c>
      <c r="Q219" s="7" t="s">
        <v>512</v>
      </c>
    </row>
    <row r="220" spans="1:22" x14ac:dyDescent="0.2">
      <c r="A220" s="25"/>
      <c r="B220" s="25" t="s">
        <v>493</v>
      </c>
      <c r="C220" s="26" t="s">
        <v>508</v>
      </c>
      <c r="D220" s="25" t="s">
        <v>493</v>
      </c>
      <c r="E220" s="26" t="s">
        <v>501</v>
      </c>
      <c r="F220" s="26" t="s">
        <v>138</v>
      </c>
      <c r="G220" s="26">
        <v>0.88</v>
      </c>
      <c r="H220" s="26" t="s">
        <v>101</v>
      </c>
      <c r="I220" s="26" t="s">
        <v>426</v>
      </c>
      <c r="J220" s="26" t="s">
        <v>426</v>
      </c>
      <c r="K220" s="26" t="s">
        <v>426</v>
      </c>
      <c r="L220" s="26" t="s">
        <v>426</v>
      </c>
      <c r="M220" s="26" t="s">
        <v>426</v>
      </c>
      <c r="N220" s="26" t="s">
        <v>426</v>
      </c>
      <c r="O220" s="26" t="s">
        <v>426</v>
      </c>
      <c r="P220" s="26" t="s">
        <v>426</v>
      </c>
      <c r="Q220" s="26" t="s">
        <v>426</v>
      </c>
      <c r="R220" s="26" t="s">
        <v>426</v>
      </c>
      <c r="S220" s="26" t="s">
        <v>426</v>
      </c>
      <c r="T220" s="26" t="s">
        <v>426</v>
      </c>
      <c r="U220" s="26" t="s">
        <v>426</v>
      </c>
      <c r="V220" s="26" t="s">
        <v>426</v>
      </c>
    </row>
    <row r="221" spans="1:22" x14ac:dyDescent="0.2">
      <c r="B221" s="24" t="s">
        <v>532</v>
      </c>
      <c r="C221" s="7" t="s">
        <v>510</v>
      </c>
      <c r="D221" s="23" t="s">
        <v>518</v>
      </c>
      <c r="E221" s="7" t="s">
        <v>519</v>
      </c>
      <c r="F221" s="7" t="s">
        <v>138</v>
      </c>
      <c r="G221" s="7">
        <v>0.88</v>
      </c>
      <c r="H221" s="7" t="s">
        <v>101</v>
      </c>
    </row>
    <row r="222" spans="1:22" x14ac:dyDescent="0.2">
      <c r="A222" s="25"/>
      <c r="B222" s="25" t="s">
        <v>533</v>
      </c>
      <c r="C222" s="26" t="s">
        <v>508</v>
      </c>
      <c r="D222" s="25" t="s">
        <v>533</v>
      </c>
      <c r="E222" s="26" t="s">
        <v>141</v>
      </c>
      <c r="F222" s="26" t="s">
        <v>138</v>
      </c>
      <c r="G222" s="26">
        <v>16</v>
      </c>
      <c r="H222" s="26" t="s">
        <v>101</v>
      </c>
      <c r="I222" s="26">
        <v>16</v>
      </c>
      <c r="J222" s="26">
        <v>2</v>
      </c>
      <c r="K222" s="26"/>
      <c r="L222" s="26"/>
      <c r="M222" s="26"/>
      <c r="N222" s="26">
        <v>16</v>
      </c>
      <c r="O222" s="26"/>
      <c r="P222" s="26">
        <v>16</v>
      </c>
      <c r="Q222" s="26">
        <v>16</v>
      </c>
      <c r="R222" s="26"/>
      <c r="S222" s="26"/>
      <c r="T222" s="26"/>
      <c r="U222" s="26"/>
      <c r="V222" s="26">
        <v>16</v>
      </c>
    </row>
    <row r="223" spans="1:22" x14ac:dyDescent="0.2">
      <c r="B223" s="24" t="s">
        <v>534</v>
      </c>
      <c r="C223" s="7" t="s">
        <v>510</v>
      </c>
      <c r="D223" s="23" t="s">
        <v>535</v>
      </c>
      <c r="E223" s="7" t="s">
        <v>141</v>
      </c>
      <c r="F223" s="7" t="s">
        <v>138</v>
      </c>
      <c r="G223" s="7">
        <v>16</v>
      </c>
      <c r="H223" s="7" t="s">
        <v>101</v>
      </c>
      <c r="J223" s="7" t="s">
        <v>536</v>
      </c>
      <c r="V223" s="7" t="s">
        <v>512</v>
      </c>
    </row>
    <row r="224" spans="1:22" x14ac:dyDescent="0.2">
      <c r="B224" s="24" t="s">
        <v>537</v>
      </c>
      <c r="C224" s="7" t="s">
        <v>510</v>
      </c>
      <c r="D224" s="23" t="s">
        <v>538</v>
      </c>
      <c r="E224" s="7" t="s">
        <v>141</v>
      </c>
      <c r="F224" s="7" t="s">
        <v>138</v>
      </c>
      <c r="G224" s="7">
        <v>16</v>
      </c>
      <c r="H224" s="7" t="s">
        <v>101</v>
      </c>
      <c r="I224" s="7" t="s">
        <v>512</v>
      </c>
      <c r="N224" s="7" t="s">
        <v>512</v>
      </c>
    </row>
    <row r="225" spans="1:22" x14ac:dyDescent="0.2">
      <c r="B225" s="24" t="s">
        <v>539</v>
      </c>
      <c r="C225" s="7" t="s">
        <v>510</v>
      </c>
      <c r="D225" s="23" t="s">
        <v>518</v>
      </c>
      <c r="E225" s="7" t="s">
        <v>519</v>
      </c>
      <c r="F225" s="7" t="s">
        <v>138</v>
      </c>
      <c r="G225" s="7">
        <v>16</v>
      </c>
      <c r="H225" s="7" t="s">
        <v>101</v>
      </c>
    </row>
    <row r="226" spans="1:22" x14ac:dyDescent="0.2">
      <c r="B226" s="24" t="s">
        <v>540</v>
      </c>
      <c r="C226" s="7" t="s">
        <v>510</v>
      </c>
      <c r="D226" s="23" t="s">
        <v>541</v>
      </c>
      <c r="E226" s="7" t="s">
        <v>141</v>
      </c>
      <c r="F226" s="7" t="s">
        <v>138</v>
      </c>
      <c r="G226" s="7">
        <v>16</v>
      </c>
      <c r="H226" s="7" t="s">
        <v>101</v>
      </c>
      <c r="I226" s="7" t="s">
        <v>512</v>
      </c>
      <c r="P226" s="7" t="s">
        <v>512</v>
      </c>
      <c r="Q226" s="7" t="s">
        <v>512</v>
      </c>
    </row>
    <row r="227" spans="1:22" x14ac:dyDescent="0.2">
      <c r="B227" s="24" t="s">
        <v>542</v>
      </c>
      <c r="C227" s="7" t="s">
        <v>510</v>
      </c>
      <c r="D227" s="23" t="s">
        <v>543</v>
      </c>
      <c r="E227" s="7" t="s">
        <v>141</v>
      </c>
      <c r="F227" s="7" t="s">
        <v>138</v>
      </c>
      <c r="G227" s="7">
        <v>16</v>
      </c>
      <c r="H227" s="7" t="s">
        <v>101</v>
      </c>
      <c r="J227" s="7" t="s">
        <v>536</v>
      </c>
    </row>
    <row r="228" spans="1:22" x14ac:dyDescent="0.2">
      <c r="B228" s="24" t="s">
        <v>544</v>
      </c>
      <c r="C228" s="7" t="s">
        <v>510</v>
      </c>
      <c r="D228" s="23" t="s">
        <v>545</v>
      </c>
      <c r="E228" s="7" t="s">
        <v>141</v>
      </c>
      <c r="F228" s="7" t="s">
        <v>138</v>
      </c>
      <c r="G228" s="7">
        <v>16</v>
      </c>
      <c r="H228" s="7" t="s">
        <v>101</v>
      </c>
      <c r="I228" s="7" t="s">
        <v>512</v>
      </c>
    </row>
    <row r="229" spans="1:22" x14ac:dyDescent="0.2">
      <c r="B229" s="24" t="s">
        <v>546</v>
      </c>
      <c r="C229" s="7" t="s">
        <v>510</v>
      </c>
      <c r="D229" s="23" t="s">
        <v>547</v>
      </c>
      <c r="E229" s="7" t="s">
        <v>141</v>
      </c>
      <c r="F229" s="7" t="s">
        <v>138</v>
      </c>
      <c r="G229" s="7">
        <v>16</v>
      </c>
      <c r="H229" s="7" t="s">
        <v>101</v>
      </c>
      <c r="I229" s="7" t="s">
        <v>512</v>
      </c>
    </row>
    <row r="230" spans="1:22" x14ac:dyDescent="0.2">
      <c r="B230" s="24" t="s">
        <v>548</v>
      </c>
      <c r="C230" s="7" t="s">
        <v>510</v>
      </c>
      <c r="D230" s="23" t="s">
        <v>549</v>
      </c>
      <c r="E230" s="7" t="s">
        <v>141</v>
      </c>
      <c r="F230" s="7" t="s">
        <v>138</v>
      </c>
      <c r="G230" s="7">
        <v>16</v>
      </c>
      <c r="H230" s="7" t="s">
        <v>101</v>
      </c>
      <c r="I230" s="7" t="s">
        <v>512</v>
      </c>
      <c r="V230" s="7" t="s">
        <v>512</v>
      </c>
    </row>
    <row r="231" spans="1:22" x14ac:dyDescent="0.2">
      <c r="B231" s="24" t="s">
        <v>550</v>
      </c>
      <c r="C231" s="7" t="s">
        <v>510</v>
      </c>
      <c r="D231" s="23" t="s">
        <v>551</v>
      </c>
      <c r="E231" s="7" t="s">
        <v>141</v>
      </c>
      <c r="F231" s="7" t="s">
        <v>138</v>
      </c>
      <c r="G231" s="7">
        <v>16</v>
      </c>
      <c r="H231" s="7" t="s">
        <v>101</v>
      </c>
      <c r="I231" s="7" t="s">
        <v>512</v>
      </c>
    </row>
    <row r="232" spans="1:22" x14ac:dyDescent="0.2">
      <c r="A232" s="25"/>
      <c r="B232" s="25" t="s">
        <v>552</v>
      </c>
      <c r="C232" s="26" t="s">
        <v>508</v>
      </c>
      <c r="D232" s="25" t="s">
        <v>552</v>
      </c>
      <c r="E232" s="26" t="s">
        <v>501</v>
      </c>
      <c r="F232" s="26" t="s">
        <v>138</v>
      </c>
      <c r="G232" s="26">
        <v>16</v>
      </c>
      <c r="H232" s="26" t="s">
        <v>101</v>
      </c>
      <c r="I232" s="26" t="s">
        <v>512</v>
      </c>
      <c r="J232" s="26" t="s">
        <v>426</v>
      </c>
      <c r="K232" s="26" t="s">
        <v>426</v>
      </c>
      <c r="L232" s="26" t="s">
        <v>426</v>
      </c>
      <c r="M232" s="26" t="s">
        <v>426</v>
      </c>
      <c r="N232" s="26" t="s">
        <v>512</v>
      </c>
      <c r="O232" s="26" t="s">
        <v>512</v>
      </c>
      <c r="P232" s="26" t="s">
        <v>512</v>
      </c>
      <c r="Q232" s="26" t="s">
        <v>512</v>
      </c>
      <c r="R232" s="26" t="s">
        <v>426</v>
      </c>
      <c r="S232" s="26" t="s">
        <v>426</v>
      </c>
      <c r="T232" s="26" t="s">
        <v>426</v>
      </c>
      <c r="U232" s="26" t="s">
        <v>426</v>
      </c>
      <c r="V232" s="26" t="s">
        <v>426</v>
      </c>
    </row>
    <row r="233" spans="1:22" x14ac:dyDescent="0.2">
      <c r="B233" s="24" t="s">
        <v>553</v>
      </c>
      <c r="C233" s="7" t="s">
        <v>510</v>
      </c>
      <c r="D233" s="23" t="s">
        <v>518</v>
      </c>
      <c r="E233" s="7" t="s">
        <v>519</v>
      </c>
      <c r="F233" s="7" t="s">
        <v>138</v>
      </c>
      <c r="G233" s="7">
        <v>1</v>
      </c>
      <c r="H233" s="7" t="s">
        <v>101</v>
      </c>
    </row>
    <row r="234" spans="1:22" x14ac:dyDescent="0.2">
      <c r="B234" s="24" t="s">
        <v>554</v>
      </c>
      <c r="C234" s="7" t="s">
        <v>510</v>
      </c>
      <c r="D234" s="23" t="s">
        <v>555</v>
      </c>
      <c r="E234" s="7" t="s">
        <v>141</v>
      </c>
      <c r="F234" s="7" t="s">
        <v>138</v>
      </c>
      <c r="G234" s="7">
        <v>6</v>
      </c>
      <c r="H234" s="7" t="s">
        <v>101</v>
      </c>
      <c r="I234" s="7" t="s">
        <v>556</v>
      </c>
      <c r="O234" s="7" t="s">
        <v>556</v>
      </c>
    </row>
    <row r="235" spans="1:22" x14ac:dyDescent="0.2">
      <c r="B235" s="24" t="s">
        <v>557</v>
      </c>
      <c r="C235" s="7" t="s">
        <v>510</v>
      </c>
      <c r="D235" s="23" t="s">
        <v>558</v>
      </c>
      <c r="E235" s="7" t="s">
        <v>141</v>
      </c>
      <c r="F235" s="7" t="s">
        <v>138</v>
      </c>
      <c r="G235" s="7">
        <v>2</v>
      </c>
      <c r="H235" s="7" t="s">
        <v>101</v>
      </c>
      <c r="I235" s="7" t="s">
        <v>559</v>
      </c>
      <c r="N235" s="7" t="s">
        <v>559</v>
      </c>
    </row>
    <row r="236" spans="1:22" x14ac:dyDescent="0.2">
      <c r="B236" s="24" t="s">
        <v>560</v>
      </c>
      <c r="C236" s="7" t="s">
        <v>510</v>
      </c>
      <c r="D236" s="23" t="s">
        <v>561</v>
      </c>
      <c r="E236" s="7" t="s">
        <v>141</v>
      </c>
      <c r="F236" s="7" t="s">
        <v>138</v>
      </c>
      <c r="G236" s="7">
        <v>2</v>
      </c>
      <c r="H236" s="7" t="s">
        <v>101</v>
      </c>
      <c r="I236" s="7" t="s">
        <v>559</v>
      </c>
    </row>
    <row r="237" spans="1:22" x14ac:dyDescent="0.2">
      <c r="B237" s="24" t="s">
        <v>562</v>
      </c>
      <c r="C237" s="7" t="s">
        <v>510</v>
      </c>
      <c r="D237" s="23" t="s">
        <v>563</v>
      </c>
      <c r="E237" s="7" t="s">
        <v>141</v>
      </c>
      <c r="F237" s="7" t="s">
        <v>138</v>
      </c>
      <c r="G237" s="7">
        <v>1</v>
      </c>
      <c r="H237" s="7" t="s">
        <v>101</v>
      </c>
      <c r="I237" s="7" t="s">
        <v>564</v>
      </c>
      <c r="O237" s="7" t="s">
        <v>564</v>
      </c>
    </row>
    <row r="238" spans="1:22" x14ac:dyDescent="0.2">
      <c r="B238" s="24" t="s">
        <v>565</v>
      </c>
      <c r="C238" s="7" t="s">
        <v>510</v>
      </c>
      <c r="D238" s="23" t="s">
        <v>566</v>
      </c>
      <c r="E238" s="7" t="s">
        <v>141</v>
      </c>
      <c r="F238" s="7" t="s">
        <v>138</v>
      </c>
      <c r="G238" s="7">
        <v>2</v>
      </c>
      <c r="H238" s="7" t="s">
        <v>101</v>
      </c>
      <c r="I238" s="7" t="s">
        <v>559</v>
      </c>
      <c r="P238" s="7" t="s">
        <v>559</v>
      </c>
      <c r="Q238" s="7" t="s">
        <v>559</v>
      </c>
    </row>
    <row r="239" spans="1:22" x14ac:dyDescent="0.2">
      <c r="A239" s="25"/>
      <c r="B239" s="25" t="s">
        <v>496</v>
      </c>
      <c r="C239" s="26" t="s">
        <v>508</v>
      </c>
      <c r="D239" s="25" t="s">
        <v>496</v>
      </c>
      <c r="E239" s="26" t="s">
        <v>501</v>
      </c>
      <c r="F239" s="26" t="s">
        <v>138</v>
      </c>
      <c r="G239" s="26">
        <v>4</v>
      </c>
      <c r="H239" s="26" t="s">
        <v>101</v>
      </c>
      <c r="I239" s="26" t="s">
        <v>426</v>
      </c>
      <c r="J239" s="26" t="s">
        <v>426</v>
      </c>
      <c r="K239" s="26" t="s">
        <v>426</v>
      </c>
      <c r="L239" s="26" t="s">
        <v>426</v>
      </c>
      <c r="M239" s="26" t="s">
        <v>426</v>
      </c>
      <c r="N239" s="26" t="s">
        <v>426</v>
      </c>
      <c r="O239" s="26" t="s">
        <v>426</v>
      </c>
      <c r="P239" s="26" t="s">
        <v>426</v>
      </c>
      <c r="Q239" s="26" t="s">
        <v>426</v>
      </c>
      <c r="R239" s="26" t="s">
        <v>426</v>
      </c>
      <c r="S239" s="26" t="s">
        <v>426</v>
      </c>
      <c r="T239" s="26" t="s">
        <v>426</v>
      </c>
      <c r="U239" s="26" t="s">
        <v>426</v>
      </c>
      <c r="V239" s="26" t="s">
        <v>426</v>
      </c>
    </row>
    <row r="240" spans="1:22" x14ac:dyDescent="0.2">
      <c r="B240" s="24" t="s">
        <v>567</v>
      </c>
      <c r="C240" s="7" t="s">
        <v>510</v>
      </c>
      <c r="D240" s="23" t="s">
        <v>518</v>
      </c>
      <c r="E240" s="7" t="s">
        <v>519</v>
      </c>
      <c r="F240" s="7" t="s">
        <v>138</v>
      </c>
      <c r="G240" s="7">
        <v>4</v>
      </c>
      <c r="H240" s="7" t="s">
        <v>101</v>
      </c>
    </row>
    <row r="241" spans="1:22" x14ac:dyDescent="0.2">
      <c r="B241" s="24" t="s">
        <v>568</v>
      </c>
      <c r="C241" s="7" t="s">
        <v>510</v>
      </c>
      <c r="D241" s="23" t="s">
        <v>569</v>
      </c>
      <c r="E241" s="7" t="s">
        <v>519</v>
      </c>
      <c r="F241" s="7" t="s">
        <v>138</v>
      </c>
      <c r="G241" s="7">
        <v>4</v>
      </c>
      <c r="H241" s="7" t="s">
        <v>101</v>
      </c>
    </row>
    <row r="242" spans="1:22" x14ac:dyDescent="0.2">
      <c r="B242" s="24" t="s">
        <v>570</v>
      </c>
      <c r="C242" s="7" t="s">
        <v>510</v>
      </c>
      <c r="D242" s="23" t="s">
        <v>571</v>
      </c>
      <c r="E242" s="7" t="s">
        <v>519</v>
      </c>
      <c r="F242" s="7" t="s">
        <v>138</v>
      </c>
      <c r="G242" s="7">
        <v>4</v>
      </c>
      <c r="H242" s="7" t="s">
        <v>101</v>
      </c>
    </row>
    <row r="243" spans="1:22" x14ac:dyDescent="0.2">
      <c r="A243" s="25"/>
      <c r="B243" s="25" t="s">
        <v>504</v>
      </c>
      <c r="C243" s="26" t="s">
        <v>508</v>
      </c>
      <c r="D243" s="25" t="s">
        <v>504</v>
      </c>
      <c r="E243" s="26" t="s">
        <v>501</v>
      </c>
      <c r="F243" s="26" t="s">
        <v>138</v>
      </c>
      <c r="G243" s="26">
        <v>0.88</v>
      </c>
      <c r="H243" s="26" t="s">
        <v>101</v>
      </c>
      <c r="I243" s="26" t="s">
        <v>426</v>
      </c>
      <c r="J243" s="26" t="s">
        <v>426</v>
      </c>
      <c r="K243" s="26" t="s">
        <v>426</v>
      </c>
      <c r="L243" s="26" t="s">
        <v>426</v>
      </c>
      <c r="M243" s="26" t="s">
        <v>426</v>
      </c>
      <c r="N243" s="26" t="s">
        <v>426</v>
      </c>
      <c r="O243" s="26" t="s">
        <v>426</v>
      </c>
      <c r="P243" s="26" t="s">
        <v>426</v>
      </c>
      <c r="Q243" s="26" t="s">
        <v>426</v>
      </c>
      <c r="R243" s="26" t="s">
        <v>426</v>
      </c>
      <c r="S243" s="26" t="s">
        <v>426</v>
      </c>
      <c r="T243" s="26" t="s">
        <v>426</v>
      </c>
      <c r="U243" s="26" t="s">
        <v>426</v>
      </c>
      <c r="V243" s="26" t="s">
        <v>426</v>
      </c>
    </row>
    <row r="244" spans="1:22" x14ac:dyDescent="0.2">
      <c r="B244" s="24" t="s">
        <v>572</v>
      </c>
      <c r="C244" s="7" t="s">
        <v>510</v>
      </c>
      <c r="D244" s="23" t="s">
        <v>518</v>
      </c>
      <c r="E244" s="7" t="s">
        <v>519</v>
      </c>
      <c r="F244" s="7" t="s">
        <v>138</v>
      </c>
      <c r="G244" s="7">
        <v>0.88</v>
      </c>
      <c r="H244" s="7" t="s">
        <v>101</v>
      </c>
    </row>
    <row r="245" spans="1:22" x14ac:dyDescent="0.2">
      <c r="A245" s="25"/>
      <c r="B245" s="25" t="s">
        <v>573</v>
      </c>
      <c r="C245" s="26" t="s">
        <v>508</v>
      </c>
      <c r="D245" s="25" t="s">
        <v>573</v>
      </c>
      <c r="E245" s="26" t="s">
        <v>501</v>
      </c>
      <c r="F245" s="26" t="s">
        <v>138</v>
      </c>
      <c r="G245" s="26">
        <v>16</v>
      </c>
      <c r="H245" s="26" t="s">
        <v>101</v>
      </c>
      <c r="I245" s="26" t="s">
        <v>512</v>
      </c>
      <c r="J245" s="26" t="s">
        <v>574</v>
      </c>
      <c r="K245" s="26" t="s">
        <v>426</v>
      </c>
      <c r="L245" s="26" t="s">
        <v>426</v>
      </c>
      <c r="M245" s="26" t="s">
        <v>426</v>
      </c>
      <c r="N245" s="26" t="s">
        <v>512</v>
      </c>
      <c r="O245" s="26" t="s">
        <v>426</v>
      </c>
      <c r="P245" s="26" t="s">
        <v>512</v>
      </c>
      <c r="Q245" s="26" t="s">
        <v>512</v>
      </c>
      <c r="R245" s="26" t="s">
        <v>426</v>
      </c>
      <c r="S245" s="26" t="s">
        <v>426</v>
      </c>
      <c r="T245" s="26" t="s">
        <v>426</v>
      </c>
      <c r="U245" s="26" t="s">
        <v>426</v>
      </c>
      <c r="V245" s="26" t="s">
        <v>512</v>
      </c>
    </row>
    <row r="246" spans="1:22" x14ac:dyDescent="0.2">
      <c r="B246" s="24" t="s">
        <v>575</v>
      </c>
      <c r="C246" s="7" t="s">
        <v>510</v>
      </c>
      <c r="D246" s="23" t="s">
        <v>518</v>
      </c>
      <c r="E246" s="7" t="s">
        <v>519</v>
      </c>
      <c r="F246" s="7" t="s">
        <v>138</v>
      </c>
      <c r="G246" s="7">
        <v>1</v>
      </c>
      <c r="H246" s="7" t="s">
        <v>101</v>
      </c>
    </row>
    <row r="247" spans="1:22" x14ac:dyDescent="0.2">
      <c r="B247" s="24" t="s">
        <v>576</v>
      </c>
      <c r="C247" s="7" t="s">
        <v>510</v>
      </c>
      <c r="D247" s="23" t="s">
        <v>577</v>
      </c>
      <c r="E247" s="7" t="s">
        <v>141</v>
      </c>
      <c r="F247" s="7" t="s">
        <v>138</v>
      </c>
      <c r="G247" s="7">
        <v>6</v>
      </c>
      <c r="H247" s="7" t="s">
        <v>101</v>
      </c>
      <c r="J247" s="7" t="s">
        <v>536</v>
      </c>
    </row>
    <row r="248" spans="1:22" x14ac:dyDescent="0.2">
      <c r="B248" s="24" t="s">
        <v>578</v>
      </c>
      <c r="C248" s="7" t="s">
        <v>510</v>
      </c>
      <c r="D248" s="23" t="s">
        <v>579</v>
      </c>
      <c r="E248" s="7" t="s">
        <v>141</v>
      </c>
      <c r="F248" s="7" t="s">
        <v>138</v>
      </c>
      <c r="G248" s="7">
        <v>2</v>
      </c>
      <c r="H248" s="7" t="s">
        <v>101</v>
      </c>
      <c r="I248" s="7" t="s">
        <v>559</v>
      </c>
      <c r="P248" s="7" t="s">
        <v>559</v>
      </c>
      <c r="Q248" s="7" t="s">
        <v>559</v>
      </c>
      <c r="V248" s="7" t="s">
        <v>559</v>
      </c>
    </row>
    <row r="249" spans="1:22" x14ac:dyDescent="0.2">
      <c r="B249" s="24" t="s">
        <v>580</v>
      </c>
      <c r="C249" s="7" t="s">
        <v>510</v>
      </c>
      <c r="D249" s="23" t="s">
        <v>581</v>
      </c>
      <c r="E249" s="7" t="s">
        <v>141</v>
      </c>
      <c r="F249" s="7" t="s">
        <v>138</v>
      </c>
      <c r="G249" s="7">
        <v>1</v>
      </c>
      <c r="H249" s="7" t="s">
        <v>101</v>
      </c>
      <c r="I249" s="7" t="s">
        <v>564</v>
      </c>
      <c r="N249" s="7" t="s">
        <v>564</v>
      </c>
    </row>
    <row r="250" spans="1:22" x14ac:dyDescent="0.2">
      <c r="B250" s="24" t="s">
        <v>582</v>
      </c>
      <c r="C250" s="7" t="s">
        <v>510</v>
      </c>
      <c r="D250" s="23" t="s">
        <v>583</v>
      </c>
      <c r="E250" s="7" t="s">
        <v>141</v>
      </c>
      <c r="F250" s="7" t="s">
        <v>138</v>
      </c>
      <c r="G250" s="7">
        <v>1</v>
      </c>
      <c r="H250" s="7" t="s">
        <v>101</v>
      </c>
      <c r="J250" s="7" t="s">
        <v>536</v>
      </c>
    </row>
    <row r="251" spans="1:22" x14ac:dyDescent="0.2">
      <c r="A251" s="25"/>
      <c r="B251" s="25" t="s">
        <v>584</v>
      </c>
      <c r="C251" s="26" t="s">
        <v>508</v>
      </c>
      <c r="D251" s="25" t="s">
        <v>584</v>
      </c>
      <c r="E251" s="26" t="s">
        <v>141</v>
      </c>
      <c r="F251" s="26" t="s">
        <v>138</v>
      </c>
      <c r="G251" s="26">
        <v>16</v>
      </c>
      <c r="H251" s="26" t="s">
        <v>101</v>
      </c>
      <c r="I251" s="26">
        <v>16</v>
      </c>
      <c r="J251" s="26"/>
      <c r="K251" s="26"/>
      <c r="L251" s="26"/>
      <c r="M251" s="26"/>
      <c r="N251" s="26"/>
      <c r="O251" s="26">
        <v>16</v>
      </c>
      <c r="P251" s="26">
        <v>16</v>
      </c>
      <c r="Q251" s="26">
        <v>16</v>
      </c>
      <c r="R251" s="26"/>
      <c r="S251" s="26"/>
      <c r="T251" s="26"/>
      <c r="U251" s="26"/>
      <c r="V251" s="26"/>
    </row>
    <row r="252" spans="1:22" x14ac:dyDescent="0.2">
      <c r="B252" s="24" t="s">
        <v>585</v>
      </c>
      <c r="C252" s="7" t="s">
        <v>510</v>
      </c>
      <c r="D252" s="23" t="s">
        <v>518</v>
      </c>
      <c r="E252" s="7" t="s">
        <v>519</v>
      </c>
      <c r="F252" s="7" t="s">
        <v>138</v>
      </c>
      <c r="G252" s="7">
        <v>16</v>
      </c>
      <c r="H252" s="7" t="s">
        <v>101</v>
      </c>
    </row>
    <row r="253" spans="1:22" x14ac:dyDescent="0.2">
      <c r="B253" s="24" t="s">
        <v>586</v>
      </c>
      <c r="C253" s="7" t="s">
        <v>510</v>
      </c>
      <c r="D253" s="23" t="s">
        <v>493</v>
      </c>
      <c r="E253" s="7" t="s">
        <v>141</v>
      </c>
      <c r="F253" s="7" t="s">
        <v>138</v>
      </c>
      <c r="G253" s="7">
        <v>1</v>
      </c>
      <c r="H253" s="7" t="s">
        <v>101</v>
      </c>
      <c r="I253" s="7" t="s">
        <v>564</v>
      </c>
      <c r="P253" s="7" t="s">
        <v>564</v>
      </c>
      <c r="Q253" s="7" t="s">
        <v>564</v>
      </c>
    </row>
    <row r="254" spans="1:22" x14ac:dyDescent="0.2">
      <c r="B254" s="24" t="s">
        <v>587</v>
      </c>
      <c r="C254" s="7" t="s">
        <v>510</v>
      </c>
      <c r="D254" s="23" t="s">
        <v>588</v>
      </c>
      <c r="E254" s="7" t="s">
        <v>141</v>
      </c>
      <c r="F254" s="7" t="s">
        <v>138</v>
      </c>
      <c r="G254" s="7">
        <v>16</v>
      </c>
      <c r="H254" s="7" t="s">
        <v>101</v>
      </c>
      <c r="I254" s="7" t="s">
        <v>512</v>
      </c>
      <c r="O254" s="7" t="s">
        <v>512</v>
      </c>
    </row>
    <row r="255" spans="1:22" x14ac:dyDescent="0.2">
      <c r="B255" s="24" t="s">
        <v>589</v>
      </c>
      <c r="C255" s="7" t="s">
        <v>510</v>
      </c>
      <c r="D255" s="23" t="s">
        <v>590</v>
      </c>
      <c r="E255" s="7" t="s">
        <v>141</v>
      </c>
      <c r="F255" s="7" t="s">
        <v>138</v>
      </c>
      <c r="G255" s="7">
        <v>16</v>
      </c>
      <c r="H255" s="7" t="s">
        <v>101</v>
      </c>
      <c r="I255" s="7" t="s">
        <v>512</v>
      </c>
    </row>
    <row r="256" spans="1:22" x14ac:dyDescent="0.2">
      <c r="A256" s="25"/>
      <c r="B256" s="25" t="s">
        <v>591</v>
      </c>
      <c r="C256" s="26" t="s">
        <v>592</v>
      </c>
      <c r="D256" s="25" t="s">
        <v>591</v>
      </c>
      <c r="E256" s="26" t="s">
        <v>141</v>
      </c>
      <c r="F256" s="26" t="s">
        <v>138</v>
      </c>
      <c r="G256" s="26">
        <v>10</v>
      </c>
      <c r="H256" s="26" t="s">
        <v>101</v>
      </c>
      <c r="I256" s="26" t="s">
        <v>593</v>
      </c>
      <c r="J256" s="26" t="s">
        <v>594</v>
      </c>
      <c r="K256" s="26" t="s">
        <v>594</v>
      </c>
      <c r="L256" s="26" t="s">
        <v>594</v>
      </c>
      <c r="M256" s="26" t="s">
        <v>594</v>
      </c>
      <c r="N256" s="26" t="s">
        <v>593</v>
      </c>
      <c r="O256" s="26" t="s">
        <v>594</v>
      </c>
      <c r="P256" s="26" t="s">
        <v>593</v>
      </c>
      <c r="Q256" s="26" t="s">
        <v>594</v>
      </c>
      <c r="R256" s="26" t="s">
        <v>594</v>
      </c>
      <c r="S256" s="26" t="s">
        <v>594</v>
      </c>
      <c r="T256" s="26" t="s">
        <v>594</v>
      </c>
      <c r="U256" s="26" t="s">
        <v>594</v>
      </c>
      <c r="V256" s="26" t="s">
        <v>594</v>
      </c>
    </row>
    <row r="257" spans="1:22" x14ac:dyDescent="0.2">
      <c r="B257" s="24" t="s">
        <v>595</v>
      </c>
      <c r="C257" s="7" t="s">
        <v>596</v>
      </c>
      <c r="D257" s="23" t="s">
        <v>597</v>
      </c>
      <c r="E257" s="7" t="s">
        <v>141</v>
      </c>
      <c r="F257" s="7" t="s">
        <v>138</v>
      </c>
      <c r="G257" s="7">
        <v>10</v>
      </c>
      <c r="H257" s="7" t="s">
        <v>101</v>
      </c>
      <c r="I257" s="7" t="s">
        <v>598</v>
      </c>
      <c r="N257" s="7" t="s">
        <v>598</v>
      </c>
      <c r="P257" s="7" t="s">
        <v>598</v>
      </c>
    </row>
    <row r="258" spans="1:22" x14ac:dyDescent="0.2">
      <c r="B258" s="24" t="s">
        <v>599</v>
      </c>
      <c r="C258" s="7" t="s">
        <v>600</v>
      </c>
      <c r="D258" s="23" t="s">
        <v>601</v>
      </c>
      <c r="E258" s="7" t="s">
        <v>141</v>
      </c>
      <c r="F258" s="7" t="s">
        <v>138</v>
      </c>
      <c r="H258" s="7" t="s">
        <v>101</v>
      </c>
      <c r="I258" s="7">
        <v>1</v>
      </c>
      <c r="P258" s="7">
        <v>1</v>
      </c>
    </row>
    <row r="259" spans="1:22" x14ac:dyDescent="0.2">
      <c r="B259" s="24" t="s">
        <v>602</v>
      </c>
      <c r="C259" s="7" t="s">
        <v>600</v>
      </c>
      <c r="D259" s="23" t="s">
        <v>603</v>
      </c>
      <c r="E259" s="7" t="s">
        <v>141</v>
      </c>
      <c r="F259" s="7" t="s">
        <v>138</v>
      </c>
      <c r="H259" s="7" t="s">
        <v>101</v>
      </c>
      <c r="I259" s="7">
        <v>1</v>
      </c>
      <c r="P259" s="7">
        <v>1</v>
      </c>
    </row>
    <row r="260" spans="1:22" x14ac:dyDescent="0.2">
      <c r="B260" s="24" t="s">
        <v>604</v>
      </c>
      <c r="C260" s="7" t="s">
        <v>600</v>
      </c>
      <c r="D260" s="23" t="s">
        <v>605</v>
      </c>
      <c r="E260" s="7" t="s">
        <v>141</v>
      </c>
      <c r="F260" s="7" t="s">
        <v>138</v>
      </c>
      <c r="H260" s="7" t="s">
        <v>101</v>
      </c>
      <c r="I260" s="7">
        <v>1</v>
      </c>
      <c r="N260" s="7">
        <v>1</v>
      </c>
    </row>
    <row r="261" spans="1:22" x14ac:dyDescent="0.2">
      <c r="A261" s="25"/>
      <c r="B261" s="25" t="s">
        <v>606</v>
      </c>
      <c r="C261" s="26" t="s">
        <v>592</v>
      </c>
      <c r="D261" s="25" t="s">
        <v>606</v>
      </c>
      <c r="E261" s="26" t="s">
        <v>141</v>
      </c>
      <c r="F261" s="26" t="s">
        <v>138</v>
      </c>
      <c r="G261" s="26">
        <v>12</v>
      </c>
      <c r="H261" s="26" t="s">
        <v>101</v>
      </c>
      <c r="I261" s="26" t="s">
        <v>607</v>
      </c>
      <c r="J261" s="26" t="s">
        <v>594</v>
      </c>
      <c r="K261" s="26" t="s">
        <v>594</v>
      </c>
      <c r="L261" s="26" t="s">
        <v>594</v>
      </c>
      <c r="M261" s="26" t="s">
        <v>594</v>
      </c>
      <c r="N261" s="26" t="s">
        <v>594</v>
      </c>
      <c r="O261" s="26" t="s">
        <v>594</v>
      </c>
      <c r="P261" s="26" t="s">
        <v>607</v>
      </c>
      <c r="Q261" s="26" t="s">
        <v>607</v>
      </c>
      <c r="R261" s="26" t="s">
        <v>594</v>
      </c>
      <c r="S261" s="26" t="s">
        <v>594</v>
      </c>
      <c r="T261" s="26" t="s">
        <v>594</v>
      </c>
      <c r="U261" s="26" t="s">
        <v>594</v>
      </c>
      <c r="V261" s="26" t="s">
        <v>607</v>
      </c>
    </row>
    <row r="262" spans="1:22" x14ac:dyDescent="0.2">
      <c r="B262" s="24" t="s">
        <v>608</v>
      </c>
      <c r="C262" s="7" t="s">
        <v>596</v>
      </c>
      <c r="D262" s="23" t="s">
        <v>609</v>
      </c>
      <c r="E262" s="7" t="s">
        <v>141</v>
      </c>
      <c r="F262" s="7" t="s">
        <v>138</v>
      </c>
      <c r="G262" s="7">
        <v>6</v>
      </c>
      <c r="H262" s="7" t="s">
        <v>101</v>
      </c>
      <c r="I262" s="7" t="s">
        <v>610</v>
      </c>
      <c r="P262" s="7" t="s">
        <v>610</v>
      </c>
      <c r="Q262" s="7" t="s">
        <v>610</v>
      </c>
      <c r="V262" s="7" t="s">
        <v>610</v>
      </c>
    </row>
    <row r="263" spans="1:22" x14ac:dyDescent="0.2">
      <c r="B263" s="24" t="s">
        <v>611</v>
      </c>
      <c r="C263" s="7" t="s">
        <v>600</v>
      </c>
      <c r="D263" s="23" t="s">
        <v>612</v>
      </c>
      <c r="E263" s="7" t="s">
        <v>141</v>
      </c>
      <c r="F263" s="7" t="s">
        <v>138</v>
      </c>
      <c r="H263" s="7" t="s">
        <v>101</v>
      </c>
      <c r="I263" s="7">
        <v>1</v>
      </c>
      <c r="P263" s="7">
        <v>1</v>
      </c>
      <c r="Q263" s="7">
        <v>1</v>
      </c>
    </row>
    <row r="264" spans="1:22" x14ac:dyDescent="0.2">
      <c r="B264" s="24" t="s">
        <v>613</v>
      </c>
      <c r="C264" s="7" t="s">
        <v>600</v>
      </c>
      <c r="D264" s="23" t="s">
        <v>614</v>
      </c>
      <c r="E264" s="7" t="s">
        <v>141</v>
      </c>
      <c r="F264" s="7" t="s">
        <v>138</v>
      </c>
      <c r="H264" s="7" t="s">
        <v>101</v>
      </c>
      <c r="I264" s="7">
        <v>1</v>
      </c>
      <c r="P264" s="7">
        <v>1</v>
      </c>
      <c r="Q264" s="7">
        <v>1</v>
      </c>
      <c r="V264" s="7">
        <v>1</v>
      </c>
    </row>
    <row r="265" spans="1:22" x14ac:dyDescent="0.2">
      <c r="B265" s="24" t="s">
        <v>615</v>
      </c>
      <c r="C265" s="7" t="s">
        <v>600</v>
      </c>
      <c r="D265" s="23" t="s">
        <v>616</v>
      </c>
      <c r="E265" s="7" t="s">
        <v>141</v>
      </c>
      <c r="F265" s="7" t="s">
        <v>138</v>
      </c>
      <c r="H265" s="7" t="s">
        <v>101</v>
      </c>
      <c r="I265" s="7">
        <v>1</v>
      </c>
      <c r="P265" s="7">
        <v>1</v>
      </c>
      <c r="Q265" s="7">
        <v>1</v>
      </c>
    </row>
    <row r="266" spans="1:22" x14ac:dyDescent="0.2">
      <c r="B266" s="24" t="s">
        <v>617</v>
      </c>
      <c r="C266" s="7" t="s">
        <v>596</v>
      </c>
      <c r="D266" s="23" t="s">
        <v>618</v>
      </c>
      <c r="E266" s="7" t="s">
        <v>141</v>
      </c>
      <c r="F266" s="7" t="s">
        <v>138</v>
      </c>
      <c r="G266" s="7">
        <v>6</v>
      </c>
      <c r="H266" s="7" t="s">
        <v>101</v>
      </c>
      <c r="I266" s="7" t="s">
        <v>610</v>
      </c>
      <c r="P266" s="7" t="s">
        <v>610</v>
      </c>
      <c r="Q266" s="7" t="s">
        <v>610</v>
      </c>
      <c r="V266" s="7" t="s">
        <v>610</v>
      </c>
    </row>
    <row r="267" spans="1:22" x14ac:dyDescent="0.2">
      <c r="B267" s="24" t="s">
        <v>619</v>
      </c>
      <c r="C267" s="7" t="s">
        <v>600</v>
      </c>
      <c r="D267" s="23" t="s">
        <v>620</v>
      </c>
      <c r="E267" s="7" t="s">
        <v>141</v>
      </c>
      <c r="F267" s="7" t="s">
        <v>138</v>
      </c>
      <c r="H267" s="7" t="s">
        <v>101</v>
      </c>
      <c r="I267" s="7">
        <v>1</v>
      </c>
      <c r="P267" s="7">
        <v>1</v>
      </c>
      <c r="Q267" s="7">
        <v>1</v>
      </c>
    </row>
    <row r="268" spans="1:22" x14ac:dyDescent="0.2">
      <c r="B268" s="24" t="s">
        <v>621</v>
      </c>
      <c r="C268" s="7" t="s">
        <v>600</v>
      </c>
      <c r="D268" s="23" t="s">
        <v>622</v>
      </c>
      <c r="E268" s="7" t="s">
        <v>141</v>
      </c>
      <c r="F268" s="7" t="s">
        <v>138</v>
      </c>
      <c r="H268" s="7" t="s">
        <v>101</v>
      </c>
      <c r="I268" s="7">
        <v>1</v>
      </c>
      <c r="P268" s="7">
        <v>1</v>
      </c>
      <c r="Q268" s="7">
        <v>1</v>
      </c>
      <c r="V268" s="7">
        <v>1</v>
      </c>
    </row>
    <row r="269" spans="1:22" x14ac:dyDescent="0.2">
      <c r="A269" s="25"/>
      <c r="B269" s="25" t="s">
        <v>623</v>
      </c>
      <c r="C269" s="26" t="s">
        <v>592</v>
      </c>
      <c r="D269" s="25" t="s">
        <v>623</v>
      </c>
      <c r="E269" s="26" t="s">
        <v>141</v>
      </c>
      <c r="F269" s="26" t="s">
        <v>138</v>
      </c>
      <c r="G269" s="26">
        <v>10</v>
      </c>
      <c r="H269" s="26" t="s">
        <v>101</v>
      </c>
      <c r="I269" s="26" t="s">
        <v>593</v>
      </c>
      <c r="J269" s="26" t="s">
        <v>594</v>
      </c>
      <c r="K269" s="26" t="s">
        <v>593</v>
      </c>
      <c r="L269" s="26" t="s">
        <v>594</v>
      </c>
      <c r="M269" s="26" t="s">
        <v>594</v>
      </c>
      <c r="N269" s="26" t="s">
        <v>593</v>
      </c>
      <c r="O269" s="26" t="s">
        <v>594</v>
      </c>
      <c r="P269" s="26" t="s">
        <v>593</v>
      </c>
      <c r="Q269" s="26" t="s">
        <v>593</v>
      </c>
      <c r="R269" s="26" t="s">
        <v>594</v>
      </c>
      <c r="S269" s="26" t="s">
        <v>594</v>
      </c>
      <c r="T269" s="26" t="s">
        <v>594</v>
      </c>
      <c r="U269" s="26" t="s">
        <v>594</v>
      </c>
      <c r="V269" s="26" t="s">
        <v>594</v>
      </c>
    </row>
    <row r="270" spans="1:22" x14ac:dyDescent="0.2">
      <c r="B270" s="24" t="s">
        <v>624</v>
      </c>
      <c r="C270" s="7" t="s">
        <v>596</v>
      </c>
      <c r="D270" s="23" t="s">
        <v>625</v>
      </c>
      <c r="E270" s="7" t="s">
        <v>141</v>
      </c>
      <c r="F270" s="7" t="s">
        <v>138</v>
      </c>
      <c r="G270" s="7">
        <v>10</v>
      </c>
      <c r="H270" s="7" t="s">
        <v>101</v>
      </c>
      <c r="I270" s="7" t="s">
        <v>598</v>
      </c>
      <c r="K270" s="7" t="s">
        <v>598</v>
      </c>
      <c r="N270" s="7" t="s">
        <v>598</v>
      </c>
      <c r="P270" s="7" t="s">
        <v>598</v>
      </c>
      <c r="Q270" s="7" t="s">
        <v>598</v>
      </c>
    </row>
    <row r="271" spans="1:22" x14ac:dyDescent="0.2">
      <c r="B271" s="24" t="s">
        <v>626</v>
      </c>
      <c r="C271" s="7" t="s">
        <v>600</v>
      </c>
      <c r="D271" s="23" t="s">
        <v>627</v>
      </c>
      <c r="E271" s="7" t="s">
        <v>141</v>
      </c>
      <c r="F271" s="7" t="s">
        <v>138</v>
      </c>
      <c r="H271" s="7" t="s">
        <v>101</v>
      </c>
      <c r="I271" s="7">
        <v>1</v>
      </c>
    </row>
    <row r="272" spans="1:22" x14ac:dyDescent="0.2">
      <c r="B272" s="24" t="s">
        <v>628</v>
      </c>
      <c r="C272" s="7" t="s">
        <v>600</v>
      </c>
      <c r="D272" s="23" t="s">
        <v>629</v>
      </c>
      <c r="E272" s="7" t="s">
        <v>141</v>
      </c>
      <c r="F272" s="7" t="s">
        <v>138</v>
      </c>
      <c r="H272" s="7" t="s">
        <v>101</v>
      </c>
      <c r="I272" s="7">
        <v>1</v>
      </c>
      <c r="N272" s="7">
        <v>1</v>
      </c>
    </row>
    <row r="273" spans="2:22" x14ac:dyDescent="0.2">
      <c r="B273" s="24" t="s">
        <v>630</v>
      </c>
      <c r="C273" s="7" t="s">
        <v>600</v>
      </c>
      <c r="D273" s="23" t="s">
        <v>631</v>
      </c>
      <c r="E273" s="7" t="s">
        <v>141</v>
      </c>
      <c r="F273" s="7" t="s">
        <v>138</v>
      </c>
      <c r="H273" s="7" t="s">
        <v>101</v>
      </c>
      <c r="I273" s="7">
        <v>1</v>
      </c>
      <c r="P273" s="7">
        <v>1</v>
      </c>
      <c r="Q273" s="7">
        <v>1</v>
      </c>
    </row>
    <row r="274" spans="2:22" x14ac:dyDescent="0.2">
      <c r="B274" s="24" t="s">
        <v>632</v>
      </c>
      <c r="C274" s="7" t="s">
        <v>600</v>
      </c>
      <c r="D274" s="23" t="s">
        <v>633</v>
      </c>
      <c r="E274" s="7" t="s">
        <v>141</v>
      </c>
      <c r="F274" s="7" t="s">
        <v>138</v>
      </c>
      <c r="H274" s="7" t="s">
        <v>101</v>
      </c>
      <c r="I274" s="7">
        <v>5</v>
      </c>
      <c r="K274" s="7">
        <v>5</v>
      </c>
    </row>
    <row r="277" spans="2:22" ht="40" customHeight="1" x14ac:dyDescent="0.2">
      <c r="G277" s="28" t="s">
        <v>634</v>
      </c>
      <c r="H277" s="29" t="s">
        <v>130</v>
      </c>
      <c r="I277" s="19" t="s">
        <v>131</v>
      </c>
      <c r="J277" s="19" t="s">
        <v>132</v>
      </c>
      <c r="K277" s="19" t="s">
        <v>109</v>
      </c>
      <c r="L277" s="19" t="s">
        <v>35</v>
      </c>
      <c r="M277" s="19" t="s">
        <v>37</v>
      </c>
      <c r="N277" s="19" t="s">
        <v>41</v>
      </c>
      <c r="O277" s="19" t="s">
        <v>45</v>
      </c>
      <c r="P277" s="20" t="s">
        <v>112</v>
      </c>
      <c r="Q277" s="20" t="s">
        <v>113</v>
      </c>
      <c r="R277" s="20" t="s">
        <v>114</v>
      </c>
      <c r="S277" s="20" t="s">
        <v>133</v>
      </c>
      <c r="T277" s="20" t="s">
        <v>134</v>
      </c>
      <c r="U277" s="20" t="s">
        <v>117</v>
      </c>
      <c r="V277" s="20" t="s">
        <v>135</v>
      </c>
    </row>
    <row r="278" spans="2:22" ht="21" x14ac:dyDescent="0.2">
      <c r="B278" s="154" t="s">
        <v>635</v>
      </c>
      <c r="C278" s="154"/>
      <c r="D278" s="31" t="s">
        <v>636</v>
      </c>
      <c r="G278" s="34" t="s">
        <v>637</v>
      </c>
      <c r="H278" s="35" t="s">
        <v>101</v>
      </c>
      <c r="I278" s="7">
        <f>SUMIF(H7:H275,"PROC",I7:I275)</f>
        <v>753</v>
      </c>
      <c r="J278" s="7">
        <f>SUMIF(H7:H275,"PROC",J7:J275)</f>
        <v>38</v>
      </c>
      <c r="K278" s="7">
        <f>SUMIF(H7:H275,"PROC",K7:K275)</f>
        <v>413</v>
      </c>
      <c r="L278" s="7">
        <f>SUMIF(H7:H275,"PROC",L7:L275)</f>
        <v>408</v>
      </c>
      <c r="M278" s="7">
        <f>SUMIF(H7:H275,"PROC",M7:M275)</f>
        <v>426</v>
      </c>
      <c r="N278" s="7">
        <f>SUMIF(H7:H275,"PROC",N7:N275)</f>
        <v>478</v>
      </c>
      <c r="O278" s="7">
        <f>SUMIF(H7:H275,"PROC",O7:O275)</f>
        <v>424</v>
      </c>
      <c r="P278" s="7">
        <f>SUMIF(H7:H275,"PROC",P7:P275)</f>
        <v>594</v>
      </c>
      <c r="Q278" s="7">
        <f>SUMIF(H7:H275,"PROC",Q7:Q275)</f>
        <v>592</v>
      </c>
      <c r="R278" s="7">
        <f>SUMIF(H7:H275,"PROC",R7:R275)</f>
        <v>408</v>
      </c>
      <c r="S278" s="7">
        <f>SUMIF(H7:H275,"PROC",S7:S275)</f>
        <v>408</v>
      </c>
      <c r="T278" s="7">
        <f>SUMIF(H7:H275,"PROC",T7:T275)</f>
        <v>416</v>
      </c>
      <c r="U278" s="7">
        <f>SUMIF(H7:H275,"PROC",U7:U275)</f>
        <v>408</v>
      </c>
      <c r="V278" s="36">
        <f>SUMIF(H7:H275,"PROC",V7:V275)</f>
        <v>461</v>
      </c>
    </row>
    <row r="279" spans="2:22" x14ac:dyDescent="0.2">
      <c r="B279" s="148" t="s">
        <v>638</v>
      </c>
      <c r="C279" s="149"/>
      <c r="D279" s="32">
        <v>25</v>
      </c>
      <c r="G279" s="34"/>
      <c r="H279" s="35" t="s">
        <v>639</v>
      </c>
      <c r="I279" s="7">
        <f>SUMIF(H7:H275,"NUP",I7:I275)*D279</f>
        <v>0</v>
      </c>
      <c r="J279" s="7">
        <f>SUMIF(H7:H275,"NUP",J7:J275)*D280</f>
        <v>0</v>
      </c>
      <c r="K279" s="7">
        <f>SUMIF(H7:H275,"NUP",K7:K275)*D279</f>
        <v>0</v>
      </c>
      <c r="L279" s="7">
        <f>SUMIF(H7:H275,"NUP",L7:L275)*D279</f>
        <v>0</v>
      </c>
      <c r="M279" s="7">
        <f>SUMIF(H7:H275,"NUP",M7:M275)*D279</f>
        <v>0</v>
      </c>
      <c r="N279" s="7">
        <f>SUMIF(H7:H275,"NUP",N7:N275)*D279</f>
        <v>0</v>
      </c>
      <c r="O279" s="7">
        <f>SUMIF(H7:H275,"NUP",O7:O275)*D279</f>
        <v>0</v>
      </c>
      <c r="P279" s="7">
        <f>SUMIF(H7:H275,"NUP",P7:P275)*D279</f>
        <v>0</v>
      </c>
      <c r="Q279" s="7">
        <f>SUMIF(H7:H275,"NUP",Q7:Q275)*D279</f>
        <v>0</v>
      </c>
      <c r="R279" s="7">
        <f>SUMIF(H7:H275,"NUP",R7:R275)*D279</f>
        <v>0</v>
      </c>
      <c r="S279" s="7">
        <f>SUMIF(H7:H275,"NUP",S7:S275)*D279</f>
        <v>0</v>
      </c>
      <c r="T279" s="7">
        <f>SUMIF(H7:H275,"NUP",T7:T275)*D279</f>
        <v>0</v>
      </c>
      <c r="U279" s="7">
        <f>SUMIF(H7:H275,"NUP",U7:U275)*D279</f>
        <v>0</v>
      </c>
      <c r="V279" s="36">
        <f>SUMIF(H7:H275,"NUP",V7:V275)*D279</f>
        <v>0</v>
      </c>
    </row>
    <row r="280" spans="2:22" x14ac:dyDescent="0.2">
      <c r="B280" s="148" t="s">
        <v>640</v>
      </c>
      <c r="C280" s="149"/>
      <c r="D280" s="32">
        <v>5</v>
      </c>
      <c r="G280" s="40" t="s">
        <v>103</v>
      </c>
      <c r="H280" s="41" t="s">
        <v>101</v>
      </c>
      <c r="I280" s="37"/>
      <c r="J280" s="37"/>
      <c r="K280" s="37"/>
      <c r="L280" s="37"/>
      <c r="M280" s="37"/>
      <c r="N280" s="37"/>
      <c r="O280" s="37"/>
      <c r="P280" s="37"/>
      <c r="Q280" s="37"/>
      <c r="R280" s="37"/>
      <c r="S280" s="37"/>
      <c r="T280" s="37"/>
      <c r="U280" s="37"/>
      <c r="V280" s="39"/>
    </row>
    <row r="281" spans="2:22" x14ac:dyDescent="0.2">
      <c r="B281" s="150" t="s">
        <v>641</v>
      </c>
      <c r="C281" s="151"/>
      <c r="D281" s="33">
        <v>10</v>
      </c>
      <c r="G281" s="42" t="s">
        <v>642</v>
      </c>
      <c r="H281" s="43" t="s">
        <v>639</v>
      </c>
      <c r="I281" s="38"/>
      <c r="J281" s="38"/>
      <c r="K281" s="38"/>
      <c r="L281" s="38"/>
      <c r="M281" s="38"/>
      <c r="N281" s="38"/>
      <c r="O281" s="38"/>
      <c r="P281" s="38"/>
      <c r="Q281" s="38"/>
      <c r="R281" s="38"/>
      <c r="S281" s="38"/>
      <c r="T281" s="38"/>
      <c r="U281" s="38"/>
      <c r="V281" s="39"/>
    </row>
    <row r="282" spans="2:22" x14ac:dyDescent="0.2">
      <c r="B282" s="152" t="s">
        <v>643</v>
      </c>
      <c r="C282" s="138"/>
      <c r="G282" s="34" t="s">
        <v>95</v>
      </c>
      <c r="H282" s="35" t="s">
        <v>101</v>
      </c>
      <c r="I282" s="7">
        <f t="shared" ref="I282:V282" si="0">I280-I278</f>
        <v>-753</v>
      </c>
      <c r="J282" s="7">
        <f t="shared" si="0"/>
        <v>-38</v>
      </c>
      <c r="K282" s="7">
        <f t="shared" si="0"/>
        <v>-413</v>
      </c>
      <c r="L282" s="7">
        <f t="shared" si="0"/>
        <v>-408</v>
      </c>
      <c r="M282" s="7">
        <f t="shared" si="0"/>
        <v>-426</v>
      </c>
      <c r="N282" s="7">
        <f t="shared" si="0"/>
        <v>-478</v>
      </c>
      <c r="O282" s="7">
        <f t="shared" si="0"/>
        <v>-424</v>
      </c>
      <c r="P282" s="7">
        <f t="shared" si="0"/>
        <v>-594</v>
      </c>
      <c r="Q282" s="7">
        <f t="shared" si="0"/>
        <v>-592</v>
      </c>
      <c r="R282" s="7">
        <f t="shared" si="0"/>
        <v>-408</v>
      </c>
      <c r="S282" s="7">
        <f t="shared" si="0"/>
        <v>-408</v>
      </c>
      <c r="T282" s="7">
        <f t="shared" si="0"/>
        <v>-416</v>
      </c>
      <c r="U282" s="7">
        <f t="shared" si="0"/>
        <v>-408</v>
      </c>
      <c r="V282" s="36">
        <f t="shared" si="0"/>
        <v>-461</v>
      </c>
    </row>
    <row r="283" spans="2:22" x14ac:dyDescent="0.2">
      <c r="B283" s="152" t="s">
        <v>644</v>
      </c>
      <c r="C283" s="138"/>
      <c r="G283" s="44"/>
      <c r="H283" s="45" t="s">
        <v>639</v>
      </c>
      <c r="I283" s="46">
        <f t="shared" ref="I283:V283" si="1">I281-I279</f>
        <v>0</v>
      </c>
      <c r="J283" s="46">
        <f t="shared" si="1"/>
        <v>0</v>
      </c>
      <c r="K283" s="46">
        <f t="shared" si="1"/>
        <v>0</v>
      </c>
      <c r="L283" s="46">
        <f t="shared" si="1"/>
        <v>0</v>
      </c>
      <c r="M283" s="46">
        <f t="shared" si="1"/>
        <v>0</v>
      </c>
      <c r="N283" s="46">
        <f t="shared" si="1"/>
        <v>0</v>
      </c>
      <c r="O283" s="46">
        <f t="shared" si="1"/>
        <v>0</v>
      </c>
      <c r="P283" s="46">
        <f t="shared" si="1"/>
        <v>0</v>
      </c>
      <c r="Q283" s="46">
        <f t="shared" si="1"/>
        <v>0</v>
      </c>
      <c r="R283" s="46">
        <f t="shared" si="1"/>
        <v>0</v>
      </c>
      <c r="S283" s="46">
        <f t="shared" si="1"/>
        <v>0</v>
      </c>
      <c r="T283" s="46">
        <f t="shared" si="1"/>
        <v>0</v>
      </c>
      <c r="U283" s="46">
        <f t="shared" si="1"/>
        <v>0</v>
      </c>
      <c r="V283" s="48">
        <f t="shared" si="1"/>
        <v>0</v>
      </c>
    </row>
    <row r="286" spans="2:22" ht="40" customHeight="1" x14ac:dyDescent="0.2">
      <c r="G286" s="27" t="s">
        <v>645</v>
      </c>
      <c r="H286" s="17"/>
      <c r="I286" s="49">
        <f t="shared" ref="I286:V286" si="2">IF((I282+(I283/50))&lt;0,(I282+(I283/50))*VALUE(SUBSTITUTE(RIGHT(I287,LEN(I287)-1)," ","")),0)</f>
        <v>-32122980</v>
      </c>
      <c r="J286" s="49">
        <f t="shared" si="2"/>
        <v>-597246</v>
      </c>
      <c r="K286" s="49">
        <f t="shared" si="2"/>
        <v>-4265464</v>
      </c>
      <c r="L286" s="49">
        <f t="shared" si="2"/>
        <v>-4213824</v>
      </c>
      <c r="M286" s="49">
        <f t="shared" si="2"/>
        <v>-5739072</v>
      </c>
      <c r="N286" s="49">
        <f t="shared" si="2"/>
        <v>-4936784</v>
      </c>
      <c r="O286" s="49">
        <f t="shared" si="2"/>
        <v>-8758144</v>
      </c>
      <c r="P286" s="50">
        <f t="shared" si="2"/>
        <v>-4001184</v>
      </c>
      <c r="Q286" s="50">
        <f t="shared" si="2"/>
        <v>-2658672</v>
      </c>
      <c r="R286" s="50">
        <f t="shared" si="2"/>
        <v>-4213824</v>
      </c>
      <c r="S286" s="50">
        <f t="shared" si="2"/>
        <v>-2748288</v>
      </c>
      <c r="T286" s="50">
        <f t="shared" si="2"/>
        <v>-4296448</v>
      </c>
      <c r="U286" s="50">
        <f t="shared" si="2"/>
        <v>-4397016</v>
      </c>
      <c r="V286" s="50">
        <f t="shared" si="2"/>
        <v>-4968197</v>
      </c>
    </row>
    <row r="287" spans="2:22" ht="20" customHeight="1" x14ac:dyDescent="0.2">
      <c r="G287" s="52" t="s">
        <v>646</v>
      </c>
      <c r="I287" s="47" t="str">
        <f>TEXT(47500 * 'Financial Summary'!L5,CONCATENATE('Financial Summary'!L4,"  ### ### ###"))</f>
        <v>€ 42 660</v>
      </c>
      <c r="J287" s="47" t="str">
        <f>TEXT(17500 * 'Financial Summary'!L5,CONCATENATE('Financial Summary'!L4,"  ### ### ###"))</f>
        <v>€ 15 717</v>
      </c>
      <c r="K287" s="47" t="str">
        <f>TEXT(11500 * 'Financial Summary'!L5,CONCATENATE('Financial Summary'!L4,"  ### ### ###"))</f>
        <v>€ 10 328</v>
      </c>
      <c r="L287" s="47" t="str">
        <f>TEXT(11500 * 'Financial Summary'!L5,CONCATENATE('Financial Summary'!L4,"  ### ### ###"))</f>
        <v>€ 10 328</v>
      </c>
      <c r="M287" s="47" t="str">
        <f>TEXT(15000 * 'Financial Summary'!L5,CONCATENATE('Financial Summary'!L4,"  ### ### ###"))</f>
        <v>€ 13 472</v>
      </c>
      <c r="N287" s="47" t="str">
        <f>TEXT(11500 * 'Financial Summary'!L5,CONCATENATE('Financial Summary'!L4,"  ### ### ###"))</f>
        <v>€ 10 328</v>
      </c>
      <c r="O287" s="47" t="str">
        <f>TEXT(23000 * 'Financial Summary'!L5,CONCATENATE('Financial Summary'!L4,"  ### ### ###"))</f>
        <v>€ 20 656</v>
      </c>
      <c r="P287" s="47" t="str">
        <f>TEXT(7500 * 'Financial Summary'!L5,CONCATENATE('Financial Summary'!L4,"  ### ### ###"))</f>
        <v>€ 6 736</v>
      </c>
      <c r="Q287" s="47" t="str">
        <f>TEXT(5000 * 'Financial Summary'!L5,CONCATENATE('Financial Summary'!L4,"  ### ### ###"))</f>
        <v>€ 4 491</v>
      </c>
      <c r="R287" s="47" t="str">
        <f>TEXT(11500 * 'Financial Summary'!L5,CONCATENATE('Financial Summary'!L4,"  ### ### ###"))</f>
        <v>€ 10 328</v>
      </c>
      <c r="S287" s="47" t="str">
        <f>TEXT(7500 * 'Financial Summary'!L5,CONCATENATE('Financial Summary'!L4,"  ### ### ###"))</f>
        <v>€ 6 736</v>
      </c>
      <c r="T287" s="47" t="str">
        <f>TEXT(11500 * 'Financial Summary'!L5,CONCATENATE('Financial Summary'!L4,"  ### ### ###"))</f>
        <v>€ 10 328</v>
      </c>
      <c r="U287" s="47" t="str">
        <f>TEXT(12000 * 'Financial Summary'!L5,CONCATENATE('Financial Summary'!L4,"  ### ### ###"))</f>
        <v>€ 10 777</v>
      </c>
      <c r="V287" s="51" t="str">
        <f>TEXT(12000 * 'Financial Summary'!L5,CONCATENATE('Financial Summary'!L4,"  ### ### ###"))</f>
        <v>€ 10 777</v>
      </c>
    </row>
    <row r="288" spans="2:22" x14ac:dyDescent="0.2">
      <c r="G288" s="34" t="s">
        <v>647</v>
      </c>
      <c r="H288" s="47" t="str">
        <f>TEXT(SUM(VALUE(SUBSTITUTE(SUBSTITUTE(I288,'Financial Summary'!L4,"")," ","")),VALUE(SUBSTITUTE(SUBSTITUTE(J288,'Financial Summary'!L4,"")," ","")),VALUE(SUBSTITUTE(SUBSTITUTE(K288,'Financial Summary'!L4,"")," ","")),VALUE(SUBSTITUTE(SUBSTITUTE(L288,'Financial Summary'!L4,"")," ","")),VALUE(SUBSTITUTE(SUBSTITUTE(M288,'Financial Summary'!L4,"")," ","")),VALUE(SUBSTITUTE(SUBSTITUTE(N288,'Financial Summary'!L4,"")," ","")),VALUE(SUBSTITUTE(SUBSTITUTE(O288,'Financial Summary'!L4,"")," ","")),VALUE(SUBSTITUTE(SUBSTITUTE(P288,'Financial Summary'!L4,"")," ","")),VALUE(SUBSTITUTE(SUBSTITUTE(Q288,'Financial Summary'!L4,"")," ","")),VALUE(SUBSTITUTE(SUBSTITUTE(R288,'Financial Summary'!L4,"")," ","")),VALUE(SUBSTITUTE(SUBSTITUTE(S288,'Financial Summary'!L4,"")," ","")),VALUE(SUBSTITUTE(SUBSTITUTE(T288,'Financial Summary'!L4,"")," ","")),VALUE(SUBSTITUTE(SUBSTITUTE(U288,'Financial Summary'!L4,"")," ","")),VALUE(SUBSTITUTE(SUBSTITUTE(V288,'Financial Summary'!L4,"")," ","")),),CONCATENATE('Financial Summary'!L4,"  ### ### ###"))</f>
        <v>-€ 87 917 143</v>
      </c>
      <c r="I288" s="47" t="str">
        <f>IF((I286=0),0,TEXT(I286,CONCATENATE('Financial Summary'!L4,"  ### ### ###")))</f>
        <v>-€ 32 122 980</v>
      </c>
      <c r="J288" s="47" t="str">
        <f>IF((J286=0),0,TEXT(J286,CONCATENATE('Financial Summary'!L4,"  ### ### ###")))</f>
        <v>-€ 597 246</v>
      </c>
      <c r="K288" s="47" t="str">
        <f>IF((K286=0),0,TEXT(K286,CONCATENATE('Financial Summary'!L4,"  ### ### ###")))</f>
        <v>-€ 4 265 464</v>
      </c>
      <c r="L288" s="47" t="str">
        <f>IF((L286=0),0,TEXT(L286,CONCATENATE('Financial Summary'!L4,"  ### ### ###")))</f>
        <v>-€ 4 213 824</v>
      </c>
      <c r="M288" s="47" t="str">
        <f>IF((M286=0),0,TEXT(M286,CONCATENATE('Financial Summary'!L4,"  ### ### ###")))</f>
        <v>-€ 5 739 072</v>
      </c>
      <c r="N288" s="47" t="str">
        <f>IF((N286=0),0,TEXT(N286,CONCATENATE('Financial Summary'!L4,"  ### ### ###")))</f>
        <v>-€ 4 936 784</v>
      </c>
      <c r="O288" s="47" t="str">
        <f>IF((O286=0),0,TEXT(O286,CONCATENATE('Financial Summary'!L4,"  ### ### ###")))</f>
        <v>-€ 8 758 144</v>
      </c>
      <c r="P288" s="47" t="str">
        <f>IF((P286=0),0,TEXT(P286,CONCATENATE('Financial Summary'!L4,"  ### ### ###")))</f>
        <v>-€ 4 001 184</v>
      </c>
      <c r="Q288" s="47" t="str">
        <f>IF((Q286=0),0,TEXT(Q286,CONCATENATE('Financial Summary'!L4,"  ### ### ###")))</f>
        <v>-€ 2 658 672</v>
      </c>
      <c r="R288" s="47" t="str">
        <f>IF((R286=0),0,TEXT(R286,CONCATENATE('Financial Summary'!L4,"  ### ### ###")))</f>
        <v>-€ 4 213 824</v>
      </c>
      <c r="S288" s="47" t="str">
        <f>IF((S286=0),0,TEXT(S286,CONCATENATE('Financial Summary'!L4,"  ### ### ###")))</f>
        <v>-€ 2 748 288</v>
      </c>
      <c r="T288" s="47" t="str">
        <f>IF((T286=0),0,TEXT(T286,CONCATENATE('Financial Summary'!L4,"  ### ### ###")))</f>
        <v>-€ 4 296 448</v>
      </c>
      <c r="U288" s="47" t="str">
        <f>IF((U286=0),0,TEXT(U286,CONCATENATE('Financial Summary'!L4,"  ### ### ###")))</f>
        <v>-€ 4 397 016</v>
      </c>
      <c r="V288" s="51" t="str">
        <f>IF((V286=0),0,TEXT(V286,CONCATENATE('Financial Summary'!L4,"  ### ### ###")))</f>
        <v>-€ 4 968 197</v>
      </c>
    </row>
    <row r="289" spans="7:22" ht="20" customHeight="1" x14ac:dyDescent="0.2">
      <c r="G289" s="34" t="s">
        <v>648</v>
      </c>
      <c r="H289" s="53" t="str">
        <f>TEXT(SUM(VALUE(SUBSTITUTE(SUBSTITUTE(I289,'Financial Summary'!L4,"")," ","")),VALUE(SUBSTITUTE(SUBSTITUTE(J289,'Financial Summary'!L4,"")," ","")),VALUE(SUBSTITUTE(SUBSTITUTE(K289,'Financial Summary'!L4,"")," ","")),VALUE(SUBSTITUTE(SUBSTITUTE(L289,'Financial Summary'!L4,"")," ","")),VALUE(SUBSTITUTE(SUBSTITUTE(M289,'Financial Summary'!L4,"")," ","")),VALUE(SUBSTITUTE(SUBSTITUTE(N289,'Financial Summary'!L4,"")," ","")),VALUE(SUBSTITUTE(SUBSTITUTE(O289,'Financial Summary'!L4,"")," ","")),VALUE(SUBSTITUTE(SUBSTITUTE(P289,'Financial Summary'!L4,"")," ","")),VALUE(SUBSTITUTE(SUBSTITUTE(Q289,'Financial Summary'!L4,"")," ","")),VALUE(SUBSTITUTE(SUBSTITUTE(R289,'Financial Summary'!L4,"")," ","")),VALUE(SUBSTITUTE(SUBSTITUTE(S289,'Financial Summary'!L4,"")," ","")),VALUE(SUBSTITUTE(SUBSTITUTE(T289,'Financial Summary'!L4,"")," ","")),VALUE(SUBSTITUTE(SUBSTITUTE(U289,'Financial Summary'!L4,"")," ","")),VALUE(SUBSTITUTE(SUBSTITUTE(V289,'Financial Summary'!L4,"")," ","")),),CONCATENATE('Financial Summary'!L4,"  ### ### ###"))</f>
        <v>-€ 19 341 771</v>
      </c>
      <c r="I289" s="47" t="str">
        <f>IF((I288=0),0,TEXT(VALUE(SUBSTITUTE(SUBSTITUTE(I288,'Financial Summary'!L4,"")," ",""))*0.22,CONCATENATE('Financial Summary'!L4,"  ### ### ###")))</f>
        <v>-€ 7 067 056</v>
      </c>
      <c r="J289" s="47" t="str">
        <f>IF((J288=0),0,TEXT(VALUE(SUBSTITUTE(SUBSTITUTE(J288,'Financial Summary'!L4,"")," ",""))*0.22,CONCATENATE('Financial Summary'!L4,"  ### ### ###")))</f>
        <v>-€ 131 394</v>
      </c>
      <c r="K289" s="47" t="str">
        <f>IF((K288=0),0,TEXT(VALUE(SUBSTITUTE(SUBSTITUTE(K288,'Financial Summary'!L4,"")," ",""))*0.22,CONCATENATE('Financial Summary'!L4,"  ### ### ###")))</f>
        <v>-€ 938 402</v>
      </c>
      <c r="L289" s="47" t="str">
        <f>IF((L288=0),0,TEXT(VALUE(SUBSTITUTE(SUBSTITUTE(L288,'Financial Summary'!L4,"")," ",""))*0.22,CONCATENATE('Financial Summary'!L4,"  ### ### ###")))</f>
        <v>-€ 927 041</v>
      </c>
      <c r="M289" s="47" t="str">
        <f>IF((M288=0),0,TEXT(VALUE(SUBSTITUTE(SUBSTITUTE(M288,'Financial Summary'!L4,"")," ",""))*0.22,CONCATENATE('Financial Summary'!L4,"  ### ### ###")))</f>
        <v>-€ 1 262 596</v>
      </c>
      <c r="N289" s="47" t="str">
        <f>IF((N288=0),0,TEXT(VALUE(SUBSTITUTE(SUBSTITUTE(N288,'Financial Summary'!L4,"")," ",""))*0.22,CONCATENATE('Financial Summary'!L4,"  ### ### ###")))</f>
        <v>-€ 1 086 092</v>
      </c>
      <c r="O289" s="47" t="str">
        <f>IF((O288=0),0,TEXT(VALUE(SUBSTITUTE(SUBSTITUTE(O288,'Financial Summary'!L4,"")," ",""))*0.22,CONCATENATE('Financial Summary'!L4,"  ### ### ###")))</f>
        <v>-€ 1 926 792</v>
      </c>
      <c r="P289" s="47" t="str">
        <f>IF((P288=0),0,TEXT(VALUE(SUBSTITUTE(SUBSTITUTE(P288,'Financial Summary'!L4,"")," ",""))*0.22,CONCATENATE('Financial Summary'!L4,"  ### ### ###")))</f>
        <v>-€ 880 260</v>
      </c>
      <c r="Q289" s="47" t="str">
        <f>IF((Q288=0),0,TEXT(VALUE(SUBSTITUTE(SUBSTITUTE(Q288,'Financial Summary'!L4,"")," ",""))*0.22,CONCATENATE('Financial Summary'!L4,"  ### ### ###")))</f>
        <v>-€ 584 908</v>
      </c>
      <c r="R289" s="47" t="str">
        <f>IF((R288=0),0,TEXT(VALUE(SUBSTITUTE(SUBSTITUTE(R288,'Financial Summary'!L4,"")," ",""))*0.22,CONCATENATE('Financial Summary'!L4,"  ### ### ###")))</f>
        <v>-€ 927 041</v>
      </c>
      <c r="S289" s="47" t="str">
        <f>IF((S288=0),0,TEXT(VALUE(SUBSTITUTE(SUBSTITUTE(S288,'Financial Summary'!L4,"")," ",""))*0.22,CONCATENATE('Financial Summary'!L4,"  ### ### ###")))</f>
        <v>-€ 604 623</v>
      </c>
      <c r="T289" s="47" t="str">
        <f>IF((T288=0),0,TEXT(VALUE(SUBSTITUTE(SUBSTITUTE(T288,'Financial Summary'!L4,"")," ",""))*0.22,CONCATENATE('Financial Summary'!L4,"  ### ### ###")))</f>
        <v>-€ 945 219</v>
      </c>
      <c r="U289" s="47" t="str">
        <f>IF((U288=0),0,TEXT(VALUE(SUBSTITUTE(SUBSTITUTE(U288,'Financial Summary'!L4,"")," ",""))*0.22,CONCATENATE('Financial Summary'!L4,"  ### ### ###")))</f>
        <v>-€ 967 344</v>
      </c>
      <c r="V289" s="51" t="str">
        <f>IF((V288=0),0,TEXT(VALUE(SUBSTITUTE(SUBSTITUTE(V288,'Financial Summary'!L4,"")," ",""))*0.22,CONCATENATE('Financial Summary'!L4,"  ### ### ###")))</f>
        <v>-€ 1 093 003</v>
      </c>
    </row>
    <row r="290" spans="7:22" x14ac:dyDescent="0.2">
      <c r="G290" s="54" t="s">
        <v>649</v>
      </c>
      <c r="H290" s="55" t="str">
        <f>TEXT(SUM(VALUE(SUBSTITUTE(SUBSTITUTE(I290,'Financial Summary'!L4,"")," ","")),VALUE(SUBSTITUTE(SUBSTITUTE(J290,'Financial Summary'!L4,"")," ","")),VALUE(SUBSTITUTE(SUBSTITUTE(K290,'Financial Summary'!L4,"")," ","")),VALUE(SUBSTITUTE(SUBSTITUTE(L290,'Financial Summary'!L4,"")," ","")),VALUE(SUBSTITUTE(SUBSTITUTE(M290,'Financial Summary'!L4,"")," ","")),VALUE(SUBSTITUTE(SUBSTITUTE(N290,'Financial Summary'!L4,"")," ","")),VALUE(SUBSTITUTE(SUBSTITUTE(O290,'Financial Summary'!L4,"")," ","")),VALUE(SUBSTITUTE(SUBSTITUTE(P290,'Financial Summary'!L4,"")," ","")),VALUE(SUBSTITUTE(SUBSTITUTE(Q290,'Financial Summary'!L4,"")," ","")),VALUE(SUBSTITUTE(SUBSTITUTE(R290,'Financial Summary'!L4,"")," ","")),VALUE(SUBSTITUTE(SUBSTITUTE(S290,'Financial Summary'!L4,"")," ","")),VALUE(SUBSTITUTE(SUBSTITUTE(T290,'Financial Summary'!L4,"")," ","")),VALUE(SUBSTITUTE(SUBSTITUTE(U290,'Financial Summary'!L4,"")," ","")),VALUE(SUBSTITUTE(SUBSTITUTE(V290,'Financial Summary'!L4,"")," ","")),),CONCATENATE('Financial Summary'!L4,"  ### ### ###"))</f>
        <v>-€ 107 258 914</v>
      </c>
      <c r="I290" s="56" t="str">
        <f>IF((I286=0),0,TEXT(VALUE(SUBSTITUTE(SUBSTITUTE(I288,'Financial Summary'!L4,"")," ",""))+ VALUE(SUBSTITUTE(SUBSTITUTE(I289,'Financial Summary'!L4,"")," ","")),CONCATENATE('Financial Summary'!L4,"  ### ### ###")))</f>
        <v>-€ 39 190 036</v>
      </c>
      <c r="J290" s="56" t="str">
        <f>IF((J286=0),0,TEXT(VALUE(SUBSTITUTE(SUBSTITUTE(J288,'Financial Summary'!L4,"")," ",""))+ VALUE(SUBSTITUTE(SUBSTITUTE(J289,'Financial Summary'!L4,"")," ","")),CONCATENATE('Financial Summary'!L4,"  ### ### ###")))</f>
        <v>-€ 728 640</v>
      </c>
      <c r="K290" s="56" t="str">
        <f>IF((K286=0),0,TEXT(VALUE(SUBSTITUTE(SUBSTITUTE(K288,'Financial Summary'!L4,"")," ",""))+ VALUE(SUBSTITUTE(SUBSTITUTE(K289,'Financial Summary'!L4,"")," ","")),CONCATENATE('Financial Summary'!L4,"  ### ### ###")))</f>
        <v>-€ 5 203 866</v>
      </c>
      <c r="L290" s="56" t="str">
        <f>IF((L286=0),0,TEXT(VALUE(SUBSTITUTE(SUBSTITUTE(L288,'Financial Summary'!L4,"")," ",""))+ VALUE(SUBSTITUTE(SUBSTITUTE(L289,'Financial Summary'!L4,"")," ","")),CONCATENATE('Financial Summary'!L4,"  ### ### ###")))</f>
        <v>-€ 5 140 865</v>
      </c>
      <c r="M290" s="56" t="str">
        <f>IF((M286=0),0,TEXT(VALUE(SUBSTITUTE(SUBSTITUTE(M288,'Financial Summary'!L4,"")," ",""))+ VALUE(SUBSTITUTE(SUBSTITUTE(M289,'Financial Summary'!L4,"")," ","")),CONCATENATE('Financial Summary'!L4,"  ### ### ###")))</f>
        <v>-€ 7 001 668</v>
      </c>
      <c r="N290" s="56" t="str">
        <f>IF((N286=0),0,TEXT(VALUE(SUBSTITUTE(SUBSTITUTE(N288,'Financial Summary'!L4,"")," ",""))+ VALUE(SUBSTITUTE(SUBSTITUTE(N289,'Financial Summary'!L4,"")," ","")),CONCATENATE('Financial Summary'!L4,"  ### ### ###")))</f>
        <v>-€ 6 022 876</v>
      </c>
      <c r="O290" s="56" t="str">
        <f>IF((O286=0),0,TEXT(VALUE(SUBSTITUTE(SUBSTITUTE(O288,'Financial Summary'!L4,"")," ",""))+ VALUE(SUBSTITUTE(SUBSTITUTE(O289,'Financial Summary'!L4,"")," ","")),CONCATENATE('Financial Summary'!L4,"  ### ### ###")))</f>
        <v>-€ 10 684 936</v>
      </c>
      <c r="P290" s="56" t="str">
        <f>IF((P286=0),0,TEXT(VALUE(SUBSTITUTE(SUBSTITUTE(P288,'Financial Summary'!L4,"")," ",""))+ VALUE(SUBSTITUTE(SUBSTITUTE(P289,'Financial Summary'!L4,"")," ","")),CONCATENATE('Financial Summary'!L4,"  ### ### ###")))</f>
        <v>-€ 4 881 444</v>
      </c>
      <c r="Q290" s="56" t="str">
        <f>IF((Q286=0),0,TEXT(VALUE(SUBSTITUTE(SUBSTITUTE(Q288,'Financial Summary'!L4,"")," ",""))+ VALUE(SUBSTITUTE(SUBSTITUTE(Q289,'Financial Summary'!L4,"")," ","")),CONCATENATE('Financial Summary'!L4,"  ### ### ###")))</f>
        <v>-€ 3 243 580</v>
      </c>
      <c r="R290" s="56" t="str">
        <f>IF((R286=0),0,TEXT(VALUE(SUBSTITUTE(SUBSTITUTE(R288,'Financial Summary'!L4,"")," ",""))+ VALUE(SUBSTITUTE(SUBSTITUTE(R289,'Financial Summary'!L4,"")," ","")),CONCATENATE('Financial Summary'!L4,"  ### ### ###")))</f>
        <v>-€ 5 140 865</v>
      </c>
      <c r="S290" s="56" t="str">
        <f>IF((S286=0),0,TEXT(VALUE(SUBSTITUTE(SUBSTITUTE(S288,'Financial Summary'!L4,"")," ",""))+ VALUE(SUBSTITUTE(SUBSTITUTE(S289,'Financial Summary'!L4,"")," ","")),CONCATENATE('Financial Summary'!L4,"  ### ### ###")))</f>
        <v>-€ 3 352 911</v>
      </c>
      <c r="T290" s="56" t="str">
        <f>IF((T286=0),0,TEXT(VALUE(SUBSTITUTE(SUBSTITUTE(T288,'Financial Summary'!L4,"")," ",""))+ VALUE(SUBSTITUTE(SUBSTITUTE(T289,'Financial Summary'!L4,"")," ","")),CONCATENATE('Financial Summary'!L4,"  ### ### ###")))</f>
        <v>-€ 5 241 667</v>
      </c>
      <c r="U290" s="56" t="str">
        <f>IF((U286=0),0,TEXT(VALUE(SUBSTITUTE(SUBSTITUTE(U288,'Financial Summary'!L4,"")," ",""))+ VALUE(SUBSTITUTE(SUBSTITUTE(U289,'Financial Summary'!L4,"")," ","")),CONCATENATE('Financial Summary'!L4,"  ### ### ###")))</f>
        <v>-€ 5 364 360</v>
      </c>
      <c r="V290" s="57" t="str">
        <f>IF((V286=0),0,TEXT(VALUE(SUBSTITUTE(SUBSTITUTE(V288,'Financial Summary'!L4,"")," ",""))+ VALUE(SUBSTITUTE(SUBSTITUTE(V289,'Financial Summary'!L4,"")," ","")),CONCATENATE('Financial Summary'!L4,"  ### ### ###")))</f>
        <v>-€ 6 061 200</v>
      </c>
    </row>
  </sheetData>
  <sheetProtection formatCells="0" formatColumns="0" formatRows="0" insertColumns="0" insertRows="0" insertHyperlinks="0" deleteColumns="0" deleteRows="0" sort="0" autoFilter="0" pivotTables="0"/>
  <mergeCells count="11">
    <mergeCell ref="A1:C1"/>
    <mergeCell ref="D1:J1"/>
    <mergeCell ref="A2:A4"/>
    <mergeCell ref="A5:AU5"/>
    <mergeCell ref="B278:C278"/>
    <mergeCell ref="I2:N2"/>
    <mergeCell ref="B279:C279"/>
    <mergeCell ref="B280:C280"/>
    <mergeCell ref="B281:C281"/>
    <mergeCell ref="B282:C282"/>
    <mergeCell ref="B283:C283"/>
  </mergeCells>
  <conditionalFormatting sqref="H288">
    <cfRule type="containsText" dxfId="45" priority="1" operator="containsText" text="-">
      <formula>NOT(ISERROR(SEARCH("-",H288)))</formula>
    </cfRule>
  </conditionalFormatting>
  <conditionalFormatting sqref="I288">
    <cfRule type="containsText" dxfId="44" priority="2" operator="containsText" text="-">
      <formula>NOT(ISERROR(SEARCH("-",I288)))</formula>
    </cfRule>
  </conditionalFormatting>
  <conditionalFormatting sqref="J288">
    <cfRule type="containsText" dxfId="43" priority="3" operator="containsText" text="-">
      <formula>NOT(ISERROR(SEARCH("-",J288)))</formula>
    </cfRule>
  </conditionalFormatting>
  <conditionalFormatting sqref="K288">
    <cfRule type="containsText" dxfId="42" priority="4" operator="containsText" text="-">
      <formula>NOT(ISERROR(SEARCH("-",K288)))</formula>
    </cfRule>
  </conditionalFormatting>
  <conditionalFormatting sqref="L288">
    <cfRule type="containsText" dxfId="41" priority="5" operator="containsText" text="-">
      <formula>NOT(ISERROR(SEARCH("-",L288)))</formula>
    </cfRule>
  </conditionalFormatting>
  <conditionalFormatting sqref="M288">
    <cfRule type="containsText" dxfId="40" priority="6" operator="containsText" text="-">
      <formula>NOT(ISERROR(SEARCH("-",M288)))</formula>
    </cfRule>
  </conditionalFormatting>
  <conditionalFormatting sqref="N288">
    <cfRule type="containsText" dxfId="39" priority="7" operator="containsText" text="-">
      <formula>NOT(ISERROR(SEARCH("-",N288)))</formula>
    </cfRule>
  </conditionalFormatting>
  <conditionalFormatting sqref="O288">
    <cfRule type="containsText" dxfId="38" priority="8" operator="containsText" text="-">
      <formula>NOT(ISERROR(SEARCH("-",O288)))</formula>
    </cfRule>
  </conditionalFormatting>
  <conditionalFormatting sqref="P288">
    <cfRule type="containsText" dxfId="37" priority="9" operator="containsText" text="-">
      <formula>NOT(ISERROR(SEARCH("-",P288)))</formula>
    </cfRule>
  </conditionalFormatting>
  <conditionalFormatting sqref="Q288">
    <cfRule type="containsText" dxfId="36" priority="10" operator="containsText" text="-">
      <formula>NOT(ISERROR(SEARCH("-",Q288)))</formula>
    </cfRule>
  </conditionalFormatting>
  <conditionalFormatting sqref="R288">
    <cfRule type="containsText" dxfId="35" priority="11" operator="containsText" text="-">
      <formula>NOT(ISERROR(SEARCH("-",R288)))</formula>
    </cfRule>
  </conditionalFormatting>
  <conditionalFormatting sqref="S288">
    <cfRule type="containsText" dxfId="34" priority="12" operator="containsText" text="-">
      <formula>NOT(ISERROR(SEARCH("-",S288)))</formula>
    </cfRule>
  </conditionalFormatting>
  <conditionalFormatting sqref="T288">
    <cfRule type="containsText" dxfId="33" priority="13" operator="containsText" text="-">
      <formula>NOT(ISERROR(SEARCH("-",T288)))</formula>
    </cfRule>
  </conditionalFormatting>
  <conditionalFormatting sqref="U288">
    <cfRule type="containsText" dxfId="32" priority="14" operator="containsText" text="-">
      <formula>NOT(ISERROR(SEARCH("-",U288)))</formula>
    </cfRule>
  </conditionalFormatting>
  <conditionalFormatting sqref="V288">
    <cfRule type="containsText" dxfId="31" priority="15" operator="containsText" text="-">
      <formula>NOT(ISERROR(SEARCH("-",V288)))</formula>
    </cfRule>
  </conditionalFormatting>
  <conditionalFormatting sqref="H289">
    <cfRule type="containsText" dxfId="30" priority="16" operator="containsText" text="-">
      <formula>NOT(ISERROR(SEARCH("-",H289)))</formula>
    </cfRule>
  </conditionalFormatting>
  <conditionalFormatting sqref="I289">
    <cfRule type="containsText" dxfId="29" priority="17" operator="containsText" text="-">
      <formula>NOT(ISERROR(SEARCH("-",I289)))</formula>
    </cfRule>
  </conditionalFormatting>
  <conditionalFormatting sqref="J289">
    <cfRule type="containsText" dxfId="28" priority="18" operator="containsText" text="-">
      <formula>NOT(ISERROR(SEARCH("-",J289)))</formula>
    </cfRule>
  </conditionalFormatting>
  <conditionalFormatting sqref="K289">
    <cfRule type="containsText" dxfId="27" priority="19" operator="containsText" text="-">
      <formula>NOT(ISERROR(SEARCH("-",K289)))</formula>
    </cfRule>
  </conditionalFormatting>
  <conditionalFormatting sqref="L289">
    <cfRule type="containsText" dxfId="26" priority="20" operator="containsText" text="-">
      <formula>NOT(ISERROR(SEARCH("-",L289)))</formula>
    </cfRule>
  </conditionalFormatting>
  <conditionalFormatting sqref="M289">
    <cfRule type="containsText" dxfId="25" priority="21" operator="containsText" text="-">
      <formula>NOT(ISERROR(SEARCH("-",M289)))</formula>
    </cfRule>
  </conditionalFormatting>
  <conditionalFormatting sqref="N289">
    <cfRule type="containsText" dxfId="24" priority="22" operator="containsText" text="-">
      <formula>NOT(ISERROR(SEARCH("-",N289)))</formula>
    </cfRule>
  </conditionalFormatting>
  <conditionalFormatting sqref="O289">
    <cfRule type="containsText" dxfId="23" priority="23" operator="containsText" text="-">
      <formula>NOT(ISERROR(SEARCH("-",O289)))</formula>
    </cfRule>
  </conditionalFormatting>
  <conditionalFormatting sqref="P289">
    <cfRule type="containsText" dxfId="22" priority="24" operator="containsText" text="-">
      <formula>NOT(ISERROR(SEARCH("-",P289)))</formula>
    </cfRule>
  </conditionalFormatting>
  <conditionalFormatting sqref="Q289">
    <cfRule type="containsText" dxfId="21" priority="25" operator="containsText" text="-">
      <formula>NOT(ISERROR(SEARCH("-",Q289)))</formula>
    </cfRule>
  </conditionalFormatting>
  <conditionalFormatting sqref="R289">
    <cfRule type="containsText" dxfId="20" priority="26" operator="containsText" text="-">
      <formula>NOT(ISERROR(SEARCH("-",R289)))</formula>
    </cfRule>
  </conditionalFormatting>
  <conditionalFormatting sqref="S289">
    <cfRule type="containsText" dxfId="19" priority="27" operator="containsText" text="-">
      <formula>NOT(ISERROR(SEARCH("-",S289)))</formula>
    </cfRule>
  </conditionalFormatting>
  <conditionalFormatting sqref="T289">
    <cfRule type="containsText" dxfId="18" priority="28" operator="containsText" text="-">
      <formula>NOT(ISERROR(SEARCH("-",T289)))</formula>
    </cfRule>
  </conditionalFormatting>
  <conditionalFormatting sqref="U289">
    <cfRule type="containsText" dxfId="17" priority="29" operator="containsText" text="-">
      <formula>NOT(ISERROR(SEARCH("-",U289)))</formula>
    </cfRule>
  </conditionalFormatting>
  <conditionalFormatting sqref="V289">
    <cfRule type="containsText" dxfId="16" priority="30" operator="containsText" text="-">
      <formula>NOT(ISERROR(SEARCH("-",V289)))</formula>
    </cfRule>
  </conditionalFormatting>
  <conditionalFormatting sqref="H290">
    <cfRule type="containsText" dxfId="15" priority="31" operator="containsText" text="-">
      <formula>NOT(ISERROR(SEARCH("-",H290)))</formula>
    </cfRule>
  </conditionalFormatting>
  <conditionalFormatting sqref="I290">
    <cfRule type="containsText" dxfId="14" priority="32" operator="containsText" text="-">
      <formula>NOT(ISERROR(SEARCH("-",I290)))</formula>
    </cfRule>
  </conditionalFormatting>
  <conditionalFormatting sqref="J290">
    <cfRule type="containsText" dxfId="13" priority="33" operator="containsText" text="-">
      <formula>NOT(ISERROR(SEARCH("-",J290)))</formula>
    </cfRule>
  </conditionalFormatting>
  <conditionalFormatting sqref="K290">
    <cfRule type="containsText" dxfId="12" priority="34" operator="containsText" text="-">
      <formula>NOT(ISERROR(SEARCH("-",K290)))</formula>
    </cfRule>
  </conditionalFormatting>
  <conditionalFormatting sqref="L290">
    <cfRule type="containsText" dxfId="11" priority="35" operator="containsText" text="-">
      <formula>NOT(ISERROR(SEARCH("-",L290)))</formula>
    </cfRule>
  </conditionalFormatting>
  <conditionalFormatting sqref="M290">
    <cfRule type="containsText" dxfId="10" priority="36" operator="containsText" text="-">
      <formula>NOT(ISERROR(SEARCH("-",M290)))</formula>
    </cfRule>
  </conditionalFormatting>
  <conditionalFormatting sqref="N290">
    <cfRule type="containsText" dxfId="9" priority="37" operator="containsText" text="-">
      <formula>NOT(ISERROR(SEARCH("-",N290)))</formula>
    </cfRule>
  </conditionalFormatting>
  <conditionalFormatting sqref="O290">
    <cfRule type="containsText" dxfId="8" priority="38" operator="containsText" text="-">
      <formula>NOT(ISERROR(SEARCH("-",O290)))</formula>
    </cfRule>
  </conditionalFormatting>
  <conditionalFormatting sqref="P290">
    <cfRule type="containsText" dxfId="7" priority="39" operator="containsText" text="-">
      <formula>NOT(ISERROR(SEARCH("-",P290)))</formula>
    </cfRule>
  </conditionalFormatting>
  <conditionalFormatting sqref="Q290">
    <cfRule type="containsText" dxfId="6" priority="40" operator="containsText" text="-">
      <formula>NOT(ISERROR(SEARCH("-",Q290)))</formula>
    </cfRule>
  </conditionalFormatting>
  <conditionalFormatting sqref="R290">
    <cfRule type="containsText" dxfId="5" priority="41" operator="containsText" text="-">
      <formula>NOT(ISERROR(SEARCH("-",R290)))</formula>
    </cfRule>
  </conditionalFormatting>
  <conditionalFormatting sqref="S290">
    <cfRule type="containsText" dxfId="4" priority="42" operator="containsText" text="-">
      <formula>NOT(ISERROR(SEARCH("-",S290)))</formula>
    </cfRule>
  </conditionalFormatting>
  <conditionalFormatting sqref="T290">
    <cfRule type="containsText" dxfId="3" priority="43" operator="containsText" text="-">
      <formula>NOT(ISERROR(SEARCH("-",T290)))</formula>
    </cfRule>
  </conditionalFormatting>
  <conditionalFormatting sqref="U290">
    <cfRule type="containsText" dxfId="2" priority="44" operator="containsText" text="-">
      <formula>NOT(ISERROR(SEARCH("-",U290)))</formula>
    </cfRule>
  </conditionalFormatting>
  <conditionalFormatting sqref="V290">
    <cfRule type="containsText" dxfId="1" priority="45" operator="containsText" text="-">
      <formula>NOT(ISERROR(SEARCH("-",V290)))</formula>
    </cfRule>
  </conditionalFormatting>
  <conditionalFormatting sqref="I7:V276">
    <cfRule type="containsText" dxfId="0" priority="46" operator="containsText" text="(">
      <formula>NOT(ISERROR(SEARCH("(",I7:V276)))</formula>
    </cfRule>
  </conditionalFormatting>
  <dataValidations count="6">
    <dataValidation showDropDown="1" showInputMessage="1" promptTitle="What is oracle processor?" prompt="in accordance with Oracle Core Factor Table and Hard/Soft Partitioning setting" sqref="G6" xr:uid="{00000000-0002-0000-0300-000000000000}"/>
    <dataValidation showDropDown="1" showInputMessage="1" promptTitle="EE Licensing" prompt="In accordance with Oracle Core Factor Table" sqref="I6" xr:uid="{00000000-0002-0000-0300-000001000000}"/>
    <dataValidation showDropDown="1" showInputMessage="1" promptTitle="SE(1) Licensing" prompt="Standard Editions are licensed per occupied Socket." sqref="J6" xr:uid="{00000000-0002-0000-0300-000002000000}"/>
    <dataValidation showDropDown="1" showInputMessage="1" promptTitle="Details:            " prompt="Type:Shared-SMT-4_x000a_ Mode:Uncapped" sqref="B169 B165 B161 B154 B149:B152" xr:uid="{00000000-0002-0000-0300-000003000000}"/>
    <dataValidation showDropDown="1" showInputMessage="1" promptTitle="Details:            " prompt="Type:Shared-SMT-4_x000a_ Mode:Capped" sqref="B166:B168 B158:B160" xr:uid="{00000000-0002-0000-0300-000008000000}"/>
    <dataValidation type="list" showInputMessage="1" errorTitle="Input error" error="Value is not in list" promptTitle="Pick from list" prompt="Scenario Oracle: Based on  Oracle's (non-contractual) Hard/Soft Partitioning White Paper. _x000a__x000a_Scenario Cluster: Assigns only licenses to Clusters where Oracle databases are deployed." sqref="C7" xr:uid="{00000000-0002-0000-0300-000011000000}">
      <formula1>"Scenario: Oracle,Scenario: Cluster"</formula1>
    </dataValidation>
  </dataValidations>
  <hyperlinks>
    <hyperlink ref="B2" location="'Table of Contents'!A1" display="TABLE OF CONTENTS" xr:uid="{00000000-0004-0000-0300-000000000000}"/>
    <hyperlink ref="B3" location="'Deployment Per Database'!A1" display="DEPLOYMENT PER DATABASE" xr:uid="{00000000-0004-0000-0300-000001000000}"/>
    <hyperlink ref="B4" location="'Compliance Estimation'!A1" display="COMPLIANCE ESTIMATION" xr:uid="{00000000-0004-0000-0300-000002000000}"/>
  </hyperlinks>
  <pageMargins left="0.7" right="0.7" top="0.75" bottom="0.75" header="0.3" footer="0.3"/>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9BF"/>
  </sheetPr>
  <dimension ref="A1:L32"/>
  <sheetViews>
    <sheetView showGridLines="0" workbookViewId="0">
      <selection activeCell="I17" sqref="I17:L20"/>
    </sheetView>
  </sheetViews>
  <sheetFormatPr baseColWidth="10" defaultColWidth="8.83203125" defaultRowHeight="16" x14ac:dyDescent="0.2"/>
  <cols>
    <col min="1" max="1" width="7" customWidth="1"/>
    <col min="2" max="2" width="50" customWidth="1"/>
    <col min="3" max="5" width="15" style="30" customWidth="1"/>
    <col min="6" max="6" width="2" customWidth="1"/>
    <col min="7" max="7" width="30" customWidth="1"/>
    <col min="8" max="8" width="2" customWidth="1"/>
    <col min="182" max="182" width="80" customWidth="1"/>
  </cols>
  <sheetData>
    <row r="1" spans="1:12" ht="60" customHeight="1" x14ac:dyDescent="0.2">
      <c r="A1" s="140" t="s">
        <v>650</v>
      </c>
      <c r="B1" s="128"/>
      <c r="C1" s="152"/>
      <c r="D1" s="141" t="s">
        <v>651</v>
      </c>
      <c r="E1" s="158"/>
      <c r="F1" s="143"/>
      <c r="G1" s="143"/>
      <c r="H1" s="143"/>
      <c r="I1" s="143"/>
      <c r="J1" s="143"/>
      <c r="K1" s="143"/>
      <c r="L1" s="143"/>
    </row>
    <row r="2" spans="1:12" x14ac:dyDescent="0.2">
      <c r="A2" s="144"/>
      <c r="B2" s="16" t="s">
        <v>81</v>
      </c>
    </row>
    <row r="3" spans="1:12" x14ac:dyDescent="0.2">
      <c r="A3" s="144"/>
      <c r="B3" s="16" t="s">
        <v>83</v>
      </c>
    </row>
    <row r="4" spans="1:12" x14ac:dyDescent="0.2">
      <c r="A4" s="144"/>
      <c r="B4" s="16" t="s">
        <v>87</v>
      </c>
    </row>
    <row r="6" spans="1:12" ht="34" x14ac:dyDescent="0.2">
      <c r="C6" s="78" t="s">
        <v>652</v>
      </c>
      <c r="D6" s="79" t="s">
        <v>653</v>
      </c>
      <c r="E6" s="80" t="s">
        <v>654</v>
      </c>
      <c r="G6" s="21" t="s">
        <v>655</v>
      </c>
      <c r="I6" s="159" t="s">
        <v>656</v>
      </c>
      <c r="J6" s="128"/>
      <c r="K6" s="128"/>
      <c r="L6" s="128"/>
    </row>
    <row r="7" spans="1:12" x14ac:dyDescent="0.2">
      <c r="A7" s="12"/>
      <c r="B7" s="12" t="s">
        <v>99</v>
      </c>
      <c r="C7" s="81"/>
      <c r="D7" s="81"/>
      <c r="E7" s="81"/>
      <c r="G7" s="112" t="s">
        <v>657</v>
      </c>
      <c r="I7" s="160" t="s">
        <v>658</v>
      </c>
      <c r="J7" s="128"/>
      <c r="K7" s="128"/>
      <c r="L7" s="128"/>
    </row>
    <row r="8" spans="1:12" ht="20" customHeight="1" x14ac:dyDescent="0.2">
      <c r="B8" t="s">
        <v>106</v>
      </c>
      <c r="C8" s="82">
        <v>18</v>
      </c>
      <c r="D8" s="83"/>
      <c r="E8" s="84"/>
      <c r="G8" s="112" t="s">
        <v>659</v>
      </c>
      <c r="I8" s="155" t="s">
        <v>660</v>
      </c>
      <c r="J8" s="128"/>
      <c r="K8" s="128"/>
      <c r="L8" s="128"/>
    </row>
    <row r="9" spans="1:12" ht="20" customHeight="1" x14ac:dyDescent="0.2">
      <c r="B9" t="s">
        <v>107</v>
      </c>
      <c r="C9" s="82">
        <v>354</v>
      </c>
      <c r="D9" s="83"/>
      <c r="E9" s="84"/>
      <c r="G9" s="112" t="s">
        <v>661</v>
      </c>
    </row>
    <row r="10" spans="1:12" x14ac:dyDescent="0.2">
      <c r="G10" s="112" t="s">
        <v>662</v>
      </c>
      <c r="I10" s="156" t="s">
        <v>663</v>
      </c>
      <c r="J10" s="128"/>
      <c r="K10" s="128"/>
      <c r="L10" s="128"/>
    </row>
    <row r="11" spans="1:12" x14ac:dyDescent="0.2">
      <c r="A11" s="12"/>
      <c r="B11" s="12" t="s">
        <v>108</v>
      </c>
      <c r="C11" s="81"/>
      <c r="D11" s="81"/>
      <c r="E11" s="81"/>
      <c r="G11" s="112" t="s">
        <v>664</v>
      </c>
      <c r="I11" s="155" t="s">
        <v>665</v>
      </c>
      <c r="J11" s="128"/>
      <c r="K11" s="128"/>
      <c r="L11" s="128"/>
    </row>
    <row r="12" spans="1:12" ht="20" customHeight="1" x14ac:dyDescent="0.2">
      <c r="B12" s="13" t="s">
        <v>109</v>
      </c>
      <c r="C12" s="82">
        <v>5</v>
      </c>
      <c r="D12" s="83"/>
      <c r="E12" s="84">
        <v>3</v>
      </c>
      <c r="G12" s="112" t="s">
        <v>666</v>
      </c>
      <c r="I12" s="128"/>
      <c r="J12" s="128"/>
      <c r="K12" s="128"/>
      <c r="L12" s="128"/>
    </row>
    <row r="13" spans="1:12" ht="20" customHeight="1" x14ac:dyDescent="0.2">
      <c r="B13" s="13" t="s">
        <v>35</v>
      </c>
      <c r="C13" s="82">
        <v>2</v>
      </c>
      <c r="D13" s="83"/>
      <c r="E13" s="84">
        <v>17</v>
      </c>
      <c r="G13" s="112" t="s">
        <v>667</v>
      </c>
      <c r="I13" s="128"/>
      <c r="J13" s="128"/>
      <c r="K13" s="128"/>
      <c r="L13" s="128"/>
    </row>
    <row r="14" spans="1:12" ht="20" customHeight="1" x14ac:dyDescent="0.2">
      <c r="B14" s="13" t="s">
        <v>37</v>
      </c>
      <c r="C14" s="82">
        <v>4</v>
      </c>
      <c r="D14" s="83"/>
      <c r="E14" s="84"/>
      <c r="G14" s="112" t="s">
        <v>668</v>
      </c>
      <c r="I14" s="128"/>
      <c r="J14" s="128"/>
      <c r="K14" s="128"/>
      <c r="L14" s="128"/>
    </row>
    <row r="15" spans="1:12" ht="20" customHeight="1" x14ac:dyDescent="0.2">
      <c r="B15" s="13" t="s">
        <v>41</v>
      </c>
      <c r="C15" s="82">
        <v>30</v>
      </c>
      <c r="D15" s="83"/>
      <c r="E15" s="84"/>
      <c r="G15" s="112" t="s">
        <v>669</v>
      </c>
    </row>
    <row r="16" spans="1:12" ht="20" customHeight="1" x14ac:dyDescent="0.2">
      <c r="B16" s="13" t="s">
        <v>110</v>
      </c>
      <c r="C16" s="82">
        <v>19</v>
      </c>
      <c r="D16" s="83"/>
      <c r="E16" s="84"/>
      <c r="G16" s="112" t="s">
        <v>670</v>
      </c>
      <c r="I16" s="157" t="s">
        <v>671</v>
      </c>
      <c r="J16" s="128"/>
      <c r="K16" s="128"/>
      <c r="L16" s="128"/>
    </row>
    <row r="17" spans="1:12" ht="20" customHeight="1" x14ac:dyDescent="0.2">
      <c r="G17" s="112" t="s">
        <v>672</v>
      </c>
      <c r="I17" s="155" t="s">
        <v>673</v>
      </c>
      <c r="J17" s="128"/>
      <c r="K17" s="128"/>
      <c r="L17" s="128"/>
    </row>
    <row r="18" spans="1:12" x14ac:dyDescent="0.2">
      <c r="A18" s="12"/>
      <c r="B18" s="12" t="s">
        <v>111</v>
      </c>
      <c r="C18" s="81"/>
      <c r="D18" s="81"/>
      <c r="E18" s="81"/>
      <c r="G18" s="112" t="s">
        <v>674</v>
      </c>
      <c r="I18" s="128"/>
      <c r="J18" s="128"/>
      <c r="K18" s="128"/>
      <c r="L18" s="128"/>
    </row>
    <row r="19" spans="1:12" ht="20" customHeight="1" x14ac:dyDescent="0.2">
      <c r="B19" s="13" t="s">
        <v>112</v>
      </c>
      <c r="C19" s="82">
        <v>89</v>
      </c>
      <c r="D19" s="83">
        <v>241</v>
      </c>
      <c r="E19" s="84">
        <v>6</v>
      </c>
      <c r="G19" s="112" t="s">
        <v>675</v>
      </c>
      <c r="I19" s="128"/>
      <c r="J19" s="128"/>
      <c r="K19" s="128"/>
      <c r="L19" s="128"/>
    </row>
    <row r="20" spans="1:12" ht="20" customHeight="1" x14ac:dyDescent="0.2">
      <c r="B20" s="13" t="s">
        <v>113</v>
      </c>
      <c r="C20" s="82">
        <v>82</v>
      </c>
      <c r="D20" s="83">
        <v>191</v>
      </c>
      <c r="E20" s="84">
        <v>7</v>
      </c>
      <c r="G20" s="112" t="s">
        <v>676</v>
      </c>
      <c r="I20" s="128"/>
      <c r="J20" s="128"/>
      <c r="K20" s="128"/>
      <c r="L20" s="128"/>
    </row>
    <row r="21" spans="1:12" ht="20" customHeight="1" x14ac:dyDescent="0.2">
      <c r="B21" s="13" t="s">
        <v>114</v>
      </c>
      <c r="C21" s="82">
        <v>3</v>
      </c>
      <c r="D21" s="83">
        <v>25</v>
      </c>
      <c r="E21" s="84"/>
      <c r="G21" s="112" t="s">
        <v>677</v>
      </c>
    </row>
    <row r="22" spans="1:12" ht="20" customHeight="1" x14ac:dyDescent="0.2">
      <c r="B22" s="13" t="s">
        <v>115</v>
      </c>
      <c r="C22" s="82">
        <v>4</v>
      </c>
      <c r="D22" s="83">
        <v>25</v>
      </c>
      <c r="E22" s="84"/>
      <c r="G22" s="112" t="s">
        <v>678</v>
      </c>
    </row>
    <row r="23" spans="1:12" ht="20" customHeight="1" x14ac:dyDescent="0.2">
      <c r="B23" s="13" t="s">
        <v>116</v>
      </c>
      <c r="C23" s="82">
        <v>9</v>
      </c>
      <c r="D23" s="83">
        <v>25</v>
      </c>
      <c r="E23" s="84"/>
      <c r="G23" s="112" t="s">
        <v>679</v>
      </c>
    </row>
    <row r="24" spans="1:12" ht="20" customHeight="1" x14ac:dyDescent="0.2">
      <c r="B24" s="13" t="s">
        <v>117</v>
      </c>
      <c r="C24" s="82">
        <v>3</v>
      </c>
      <c r="D24" s="83">
        <v>25</v>
      </c>
      <c r="E24" s="84"/>
      <c r="G24" s="112" t="s">
        <v>680</v>
      </c>
    </row>
    <row r="25" spans="1:12" ht="20" customHeight="1" x14ac:dyDescent="0.2">
      <c r="B25" s="13" t="s">
        <v>118</v>
      </c>
      <c r="C25" s="82">
        <v>20</v>
      </c>
      <c r="D25" s="83"/>
      <c r="E25" s="84"/>
      <c r="G25" s="112" t="s">
        <v>681</v>
      </c>
    </row>
    <row r="26" spans="1:12" x14ac:dyDescent="0.2">
      <c r="G26" s="112" t="s">
        <v>682</v>
      </c>
    </row>
    <row r="27" spans="1:12" x14ac:dyDescent="0.2">
      <c r="G27" s="112" t="s">
        <v>683</v>
      </c>
    </row>
    <row r="28" spans="1:12" x14ac:dyDescent="0.2">
      <c r="G28" s="112" t="s">
        <v>684</v>
      </c>
    </row>
    <row r="29" spans="1:12" x14ac:dyDescent="0.2">
      <c r="G29" s="112" t="s">
        <v>685</v>
      </c>
    </row>
    <row r="30" spans="1:12" x14ac:dyDescent="0.2">
      <c r="G30" s="112" t="s">
        <v>686</v>
      </c>
    </row>
    <row r="31" spans="1:12" x14ac:dyDescent="0.2">
      <c r="G31" s="112" t="s">
        <v>687</v>
      </c>
    </row>
    <row r="32" spans="1:12" x14ac:dyDescent="0.2">
      <c r="G32" s="112" t="s">
        <v>688</v>
      </c>
    </row>
  </sheetData>
  <sheetProtection formatCells="0" formatColumns="0" formatRows="0" insertColumns="0" insertRows="0" insertHyperlinks="0" deleteColumns="0" deleteRows="0" sort="0" autoFilter="0" pivotTables="0"/>
  <mergeCells count="10">
    <mergeCell ref="A1:C1"/>
    <mergeCell ref="D1:L1"/>
    <mergeCell ref="A2:A4"/>
    <mergeCell ref="I6:L6"/>
    <mergeCell ref="I7:L7"/>
    <mergeCell ref="I8:L8"/>
    <mergeCell ref="I10:L10"/>
    <mergeCell ref="I11:L14"/>
    <mergeCell ref="I16:L16"/>
    <mergeCell ref="I17:L20"/>
  </mergeCells>
  <dataValidations count="14">
    <dataValidation showDropDown="1" showInputMessage="1" promptTitle="What is possibe usage?" prompt="This column indicates that you have feature installed, but you probably don't use it. Double-check if you require this functionality. If not, it should be disabled." sqref="D6" xr:uid="{00000000-0002-0000-0400-000000000000}"/>
    <dataValidation showDropDown="1" showInputMessage="1" promptTitle="What is historical evidence?" prompt="This column indicates historical feature use stored in Oracle's system tables. Potentially this can result in Oracle claiming license requirements for the option/pack in the past. Today this features is however disabled." sqref="E6" xr:uid="{00000000-0002-0000-0400-000001000000}"/>
    <dataValidation showDropDown="1" showInputMessage="1" promptTitle="What is Active Data Guard?" prompt="Oracle Active Data Guard delivers real-time data protection and availability while eliminating compromise inherent to other solutions for the Oracle Database. It enables zero data loss disaster recovery (DR) across any distance without impacting database " sqref="B12" xr:uid="{00000000-0002-0000-0400-000002000000}"/>
    <dataValidation showDropDown="1" showInputMessage="1" promptTitle="What is Advanced Compression?" prompt="Oracle Advanced Compression provides a comprehensive set of compression capabilities to help improve performance and reduce storage costs. It allows organizations to reduce their overall database storage footprint." sqref="B13" xr:uid="{00000000-0002-0000-0400-000003000000}"/>
    <dataValidation showDropDown="1" showInputMessage="1" promptTitle="What is Advanced Security?" prompt="Oracle Advanced Security provides protection for all your sensitive data._x000d__x000a_ Transparent Data Encryption and Data Redaction help prevent unauthorized access to sensitive information at the application _x000d__x000a_ layer, in the operating system, on backup media, and" sqref="B14" xr:uid="{00000000-0002-0000-0400-000004000000}"/>
    <dataValidation showDropDown="1" showInputMessage="1" promptTitle="What is Partitioning?" prompt="Partitioning is powerful functionality that allows tables, indexes, and index-organized tables to be subdivided into smaller pieces, enabling these database objects to be managed and accessed at a finer level of granularity." sqref="B15" xr:uid="{00000000-0002-0000-0400-000005000000}"/>
    <dataValidation showDropDown="1" showInputMessage="1" promptTitle="What is Real Application Clusters?" prompt="Oracle Real Application Clusters (RAC) — an option for the Oracle Database which provides software for clustering _x000d__x000a_ and high availability in Oracle database environments. _x000d__x000a_ Oracle Corporation includes RAC with the Enterprise Edition, provided the node" sqref="B16" xr:uid="{00000000-0002-0000-0400-000006000000}"/>
    <dataValidation showDropDown="1" showInputMessage="1" promptTitle="What is Diagnostics Pack?" prompt="Oracle Diagnostics Pack offers a set of automatic performance diagnostics and monitoring functionality built into core database engine and Oracle Enterprise Manager. When using Tuning Pack, Diagnostic Pack has to be licensed as well." sqref="B19" xr:uid="{00000000-0002-0000-0400-000007000000}"/>
    <dataValidation showDropDown="1" showInputMessage="1" promptTitle="What is Tuning Pack?" prompt="Oracle Tuning Pack offers an effective and easy-to-use solution that automates the entire application tuning process." sqref="B20" xr:uid="{00000000-0002-0000-0400-000008000000}"/>
    <dataValidation showDropDown="1" showInputMessage="1" promptTitle="What is Data Masking Pack?" prompt="Oracle Data Masking and Subsetting helps database customers improve security, accelerate compliance, and reduce IT costs by sanitizing copies of production data for testing, development, and other activities and by easily discarding unnecessary data." sqref="B21" xr:uid="{00000000-0002-0000-0400-000009000000}"/>
    <dataValidation showDropDown="1" showInputMessage="1" promptTitle="What is Change Management Pack?" prompt="Oracle Change Management Pack for Databases is a comprehensive solution for database administrators (DBAs) and application developers to automate the process of promoting planned schema changes from development to production." sqref="B22" xr:uid="{00000000-0002-0000-0400-00000A000000}"/>
    <dataValidation showDropDown="1" showInputMessage="1" promptTitle="What is Configuration Management Pack?" prompt="Oracle Configuration Management Pack for Oracle Database supports the Oracle Database and underlying Host and OS enabling extreme control of IT configurations through broad and deep coverage of configuration items coupled with industry leading, powerful a" sqref="B23" xr:uid="{00000000-0002-0000-0400-00000B000000}"/>
    <dataValidation showDropDown="1" showInputMessage="1" promptTitle="What is Provisioning Pack?" prompt="The Oracle Provisioning and Patch Automation Pack for Oracle Database automates the deployment of software, applications, and patches. It provides the ability to provision the entire software stack including the operating system, database along with compr" sqref="B24" xr:uid="{00000000-0002-0000-0400-00000C000000}"/>
    <dataValidation showDropDown="1" showInputMessage="1" promptTitle="What is Lifecycle Management Pack?" prompt="The Database Lifecycle Management Pack is a comprehensive solution that helps database, system and application administrators automate the processes required to manage the Oracle Database Lifecycle." sqref="B25" xr:uid="{00000000-0002-0000-0400-00000D000000}"/>
  </dataValidations>
  <hyperlinks>
    <hyperlink ref="B2" location="'Table of Contents'!A1" display="TABLE OF CONTENTS" xr:uid="{00000000-0004-0000-0400-000000000000}"/>
    <hyperlink ref="B3" location="'Deployment Per Database'!A1" display="DEPLOYMENT PER DATABASE" xr:uid="{00000000-0004-0000-0400-000001000000}"/>
    <hyperlink ref="B4" location="'Compliance Estimation'!A1" display="COMPLIANCE ESTIMATION" xr:uid="{00000000-0004-0000-0400-000002000000}"/>
    <hyperlink ref="G7" location="'Financial Summary'!A1" display="- Financial Summary" xr:uid="{00000000-0004-0000-0400-000003000000}"/>
    <hyperlink ref="G8" location="'Compliance Estimation'!A1" display="- Compliance Estimation" xr:uid="{00000000-0004-0000-0400-000004000000}"/>
    <hyperlink ref="G9" location="'Options &amp; Packs summary'!A1" display="- Options &amp; Packs summary" xr:uid="{00000000-0004-0000-0400-000005000000}"/>
    <hyperlink ref="G10" location="'Deployment per Database'!A1" display="- Deployment per Database" xr:uid="{00000000-0004-0000-0400-000006000000}"/>
    <hyperlink ref="G11" location="'Deployment per Host'!A1" display="- Deployment per Host" xr:uid="{00000000-0004-0000-0400-000007000000}"/>
    <hyperlink ref="G12" location="'Data Guard &amp; RAC'!A1" display="- Data Guard &amp; RAC" xr:uid="{00000000-0004-0000-0400-000008000000}"/>
    <hyperlink ref="G13" location="'RAC'!A1" display="- RAC" xr:uid="{00000000-0004-0000-0400-000009000000}"/>
    <hyperlink ref="G14" location="'Partitioning'!A1" display="- Partitioning" xr:uid="{00000000-0004-0000-0400-00000A000000}"/>
    <hyperlink ref="G15" location="'Advanced Compression'!A1" display="- Advanced Compression" xr:uid="{00000000-0004-0000-0400-00000B000000}"/>
    <hyperlink ref="G16" location="'Advanced Security'!A1" display="- Advanced Security" xr:uid="{00000000-0004-0000-0400-00000C000000}"/>
    <hyperlink ref="G17" location="'Feature Usage Statistics'!A1" display="- Feature Usage Statistics" xr:uid="{00000000-0004-0000-0400-00000D000000}"/>
    <hyperlink ref="G18" location="'Historical Usage'!A1" display="- Historical Usage" xr:uid="{00000000-0004-0000-0400-00000E000000}"/>
    <hyperlink ref="G19" location="'Activated Management Packs'!A1" display="- Activated Management Packs" xr:uid="{00000000-0004-0000-0400-00000F000000}"/>
    <hyperlink ref="G20" location="'DB Control'!A1" display="- DB Control" xr:uid="{00000000-0004-0000-0400-000010000000}"/>
    <hyperlink ref="G21" location="'OEM'!A1" display="- OEM" xr:uid="{00000000-0004-0000-0400-000011000000}"/>
    <hyperlink ref="G22" location="'Management Packs Usage'!A1" display="- Management Packs Usage" xr:uid="{00000000-0004-0000-0400-000012000000}"/>
    <hyperlink ref="G23" location="'Tuning Pack Tools Usage'!A1" display="- Tuning Pack Tools Usage" xr:uid="{00000000-0004-0000-0400-000013000000}"/>
    <hyperlink ref="G24" location="'Standby Details'!A1" display="- Standby Details" xr:uid="{00000000-0004-0000-0400-000014000000}"/>
    <hyperlink ref="G25" location="'Baremetal Servers'!A1" display="- Baremetal Servers" xr:uid="{00000000-0004-0000-0400-000015000000}"/>
    <hyperlink ref="G26" location="'Solaris Structure'!A1" display="- Solaris Structure" xr:uid="{00000000-0004-0000-0400-000016000000}"/>
    <hyperlink ref="G27" location="'LPAR Structure'!A1" display="- LPAR Structure" xr:uid="{00000000-0004-0000-0400-000017000000}"/>
    <hyperlink ref="G28" location="'Oracle VM Structure'!A1" display="- Oracle VM Structure" xr:uid="{00000000-0004-0000-0400-000018000000}"/>
    <hyperlink ref="G29" location="'Oracle VM Migration Log'!A1" display="- Oracle VM Migration Log" xr:uid="{00000000-0004-0000-0400-000019000000}"/>
    <hyperlink ref="G30" location="'VMware Structure'!A1" display="- VMware Structure" xr:uid="{00000000-0004-0000-0400-00001A000000}"/>
    <hyperlink ref="G31" location="'DRS and Affinity Rules'!A1" display="- DRS and Affinity Rules" xr:uid="{00000000-0004-0000-0400-00001B000000}"/>
    <hyperlink ref="G32" location="'Reasons Detailed Information'!A1" display="- Reasons Detailed Information" xr:uid="{00000000-0004-0000-0400-00001C000000}"/>
  </hyperlinks>
  <pageMargins left="0.7" right="0.7" top="0.75" bottom="0.75" header="0.3" footer="0.3"/>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9BF"/>
  </sheetPr>
  <dimension ref="A1:X381"/>
  <sheetViews>
    <sheetView showGridLines="0" workbookViewId="0">
      <pane ySplit="8" topLeftCell="A9" activePane="bottomLeft" state="frozen"/>
      <selection pane="bottomLeft" activeCell="B4" sqref="B4"/>
    </sheetView>
  </sheetViews>
  <sheetFormatPr baseColWidth="10" defaultColWidth="8.83203125" defaultRowHeight="16" x14ac:dyDescent="0.2"/>
  <cols>
    <col min="1" max="1" width="7" customWidth="1"/>
    <col min="2" max="2" width="40" customWidth="1"/>
    <col min="3" max="3" width="30" customWidth="1"/>
    <col min="4" max="4" width="20" customWidth="1"/>
    <col min="5" max="5" width="30" customWidth="1"/>
    <col min="6" max="6" width="40" customWidth="1"/>
    <col min="7" max="7" width="25" customWidth="1"/>
    <col min="8" max="9" width="20" customWidth="1"/>
    <col min="10" max="11" width="10" customWidth="1"/>
    <col min="12" max="22" width="25" style="7" customWidth="1"/>
    <col min="23" max="23" width="30" style="7" customWidth="1"/>
  </cols>
  <sheetData>
    <row r="1" spans="1:24" ht="60" customHeight="1" x14ac:dyDescent="0.2">
      <c r="A1" s="140" t="s">
        <v>30</v>
      </c>
      <c r="B1" s="128"/>
      <c r="C1" s="128"/>
      <c r="D1" s="141" t="s">
        <v>689</v>
      </c>
      <c r="E1" s="143"/>
      <c r="F1" s="143"/>
      <c r="G1" s="143"/>
      <c r="H1" s="14"/>
      <c r="I1" s="14"/>
      <c r="J1" s="14"/>
      <c r="K1" s="14"/>
      <c r="L1" s="14"/>
      <c r="M1" s="14"/>
      <c r="N1" s="14"/>
      <c r="O1" s="14"/>
      <c r="P1" s="14"/>
      <c r="Q1" s="14"/>
      <c r="R1" s="14"/>
      <c r="S1" s="14"/>
      <c r="T1" s="14"/>
      <c r="U1" s="14"/>
      <c r="V1" s="14"/>
      <c r="W1" s="14"/>
      <c r="X1" s="14"/>
    </row>
    <row r="2" spans="1:24" x14ac:dyDescent="0.2">
      <c r="A2" s="144"/>
      <c r="B2" s="16" t="s">
        <v>81</v>
      </c>
    </row>
    <row r="3" spans="1:24" x14ac:dyDescent="0.2">
      <c r="A3" s="144"/>
      <c r="B3" s="16" t="s">
        <v>83</v>
      </c>
    </row>
    <row r="4" spans="1:24" x14ac:dyDescent="0.2">
      <c r="A4" s="144"/>
      <c r="B4" s="16" t="s">
        <v>87</v>
      </c>
    </row>
    <row r="6" spans="1:24" ht="30" customHeight="1" x14ac:dyDescent="0.2">
      <c r="A6" s="161" t="s">
        <v>690</v>
      </c>
      <c r="B6" s="162"/>
      <c r="C6" s="162"/>
      <c r="D6" s="162"/>
      <c r="E6" s="162"/>
      <c r="F6" s="162"/>
      <c r="G6" s="162"/>
      <c r="H6" s="162"/>
      <c r="I6" s="162"/>
      <c r="J6" s="162"/>
      <c r="K6" s="163"/>
      <c r="L6" s="164" t="s">
        <v>691</v>
      </c>
      <c r="M6" s="165"/>
      <c r="N6" s="165"/>
      <c r="O6" s="165"/>
      <c r="P6" s="166"/>
      <c r="Q6" s="167" t="s">
        <v>692</v>
      </c>
      <c r="R6" s="168"/>
      <c r="S6" s="168"/>
      <c r="T6" s="168"/>
      <c r="U6" s="168"/>
      <c r="V6" s="168"/>
      <c r="W6" s="169"/>
    </row>
    <row r="7" spans="1:24" ht="20" customHeight="1" x14ac:dyDescent="0.2">
      <c r="A7" s="86"/>
      <c r="B7" s="86" t="s">
        <v>693</v>
      </c>
      <c r="C7" s="86" t="s">
        <v>694</v>
      </c>
      <c r="D7" s="86" t="s">
        <v>695</v>
      </c>
      <c r="E7" s="86" t="s">
        <v>696</v>
      </c>
      <c r="F7" s="86" t="s">
        <v>697</v>
      </c>
      <c r="G7" s="86" t="s">
        <v>698</v>
      </c>
      <c r="H7" s="96" t="s">
        <v>699</v>
      </c>
      <c r="I7" s="97" t="s">
        <v>700</v>
      </c>
      <c r="J7" s="88" t="s">
        <v>132</v>
      </c>
      <c r="K7" s="88" t="s">
        <v>131</v>
      </c>
      <c r="L7" s="91" t="s">
        <v>109</v>
      </c>
      <c r="M7" s="92" t="s">
        <v>35</v>
      </c>
      <c r="N7" s="93" t="s">
        <v>37</v>
      </c>
      <c r="O7" s="93" t="s">
        <v>41</v>
      </c>
      <c r="P7" s="94" t="s">
        <v>45</v>
      </c>
      <c r="Q7" s="95" t="s">
        <v>112</v>
      </c>
      <c r="R7" s="95" t="s">
        <v>113</v>
      </c>
      <c r="S7" s="95" t="s">
        <v>114</v>
      </c>
      <c r="T7" s="95" t="s">
        <v>133</v>
      </c>
      <c r="U7" s="95" t="s">
        <v>134</v>
      </c>
      <c r="V7" s="95" t="s">
        <v>117</v>
      </c>
      <c r="W7" s="95" t="s">
        <v>135</v>
      </c>
    </row>
    <row r="8" spans="1:24" ht="19" x14ac:dyDescent="0.2">
      <c r="A8" s="86"/>
      <c r="B8" s="86"/>
      <c r="C8" s="86"/>
      <c r="D8" s="86"/>
      <c r="E8" s="86"/>
      <c r="F8" s="86"/>
      <c r="G8" s="86"/>
      <c r="H8" s="96"/>
      <c r="I8" s="96"/>
      <c r="J8" s="88">
        <v>18</v>
      </c>
      <c r="K8" s="88">
        <v>354</v>
      </c>
      <c r="L8" s="89" t="s">
        <v>701</v>
      </c>
      <c r="M8" s="88" t="s">
        <v>702</v>
      </c>
      <c r="N8" s="88" t="s">
        <v>703</v>
      </c>
      <c r="O8" s="88" t="s">
        <v>704</v>
      </c>
      <c r="P8" s="90" t="s">
        <v>705</v>
      </c>
      <c r="Q8" s="85" t="s">
        <v>706</v>
      </c>
      <c r="R8" s="85" t="s">
        <v>707</v>
      </c>
      <c r="S8" s="85" t="s">
        <v>708</v>
      </c>
      <c r="T8" s="85" t="s">
        <v>709</v>
      </c>
      <c r="U8" s="85" t="s">
        <v>710</v>
      </c>
      <c r="V8" s="85" t="s">
        <v>708</v>
      </c>
      <c r="W8" s="85" t="s">
        <v>711</v>
      </c>
    </row>
    <row r="9" spans="1:24" x14ac:dyDescent="0.2">
      <c r="B9" t="s">
        <v>470</v>
      </c>
      <c r="C9" t="s">
        <v>712</v>
      </c>
      <c r="D9" t="s">
        <v>713</v>
      </c>
      <c r="E9" t="s">
        <v>714</v>
      </c>
      <c r="F9" t="s">
        <v>715</v>
      </c>
      <c r="G9" t="s">
        <v>716</v>
      </c>
      <c r="H9" s="7"/>
      <c r="I9" s="7"/>
      <c r="J9" s="7"/>
      <c r="K9" s="7">
        <v>1</v>
      </c>
      <c r="Q9" s="7" t="s">
        <v>717</v>
      </c>
      <c r="R9" s="7" t="s">
        <v>717</v>
      </c>
    </row>
    <row r="10" spans="1:24" x14ac:dyDescent="0.2">
      <c r="B10" t="s">
        <v>718</v>
      </c>
      <c r="C10" t="s">
        <v>719</v>
      </c>
      <c r="D10" t="s">
        <v>720</v>
      </c>
      <c r="E10" t="s">
        <v>714</v>
      </c>
      <c r="F10" t="s">
        <v>721</v>
      </c>
      <c r="G10" t="s">
        <v>716</v>
      </c>
      <c r="H10" s="7"/>
      <c r="I10" s="7"/>
      <c r="J10" s="7"/>
      <c r="K10" s="7">
        <v>1</v>
      </c>
      <c r="N10" s="7" t="s">
        <v>722</v>
      </c>
      <c r="Q10" s="7" t="s">
        <v>717</v>
      </c>
    </row>
    <row r="11" spans="1:24" x14ac:dyDescent="0.2">
      <c r="B11" t="s">
        <v>472</v>
      </c>
      <c r="D11" t="s">
        <v>723</v>
      </c>
      <c r="E11" t="s">
        <v>724</v>
      </c>
      <c r="F11" t="s">
        <v>725</v>
      </c>
      <c r="H11" s="7"/>
      <c r="I11" s="7"/>
      <c r="J11" s="7"/>
      <c r="K11" s="7">
        <v>1</v>
      </c>
      <c r="Q11" s="7" t="s">
        <v>717</v>
      </c>
      <c r="R11" s="7" t="s">
        <v>717</v>
      </c>
    </row>
    <row r="12" spans="1:24" x14ac:dyDescent="0.2">
      <c r="B12" t="s">
        <v>472</v>
      </c>
      <c r="D12" t="s">
        <v>726</v>
      </c>
      <c r="E12" t="s">
        <v>724</v>
      </c>
      <c r="F12" t="s">
        <v>727</v>
      </c>
      <c r="H12" s="7"/>
      <c r="I12" s="7"/>
      <c r="J12" s="7"/>
      <c r="K12" s="7">
        <v>1</v>
      </c>
      <c r="Q12" s="7" t="s">
        <v>717</v>
      </c>
      <c r="R12" s="7" t="s">
        <v>717</v>
      </c>
    </row>
    <row r="13" spans="1:24" x14ac:dyDescent="0.2">
      <c r="B13" t="s">
        <v>472</v>
      </c>
      <c r="D13" t="s">
        <v>728</v>
      </c>
      <c r="E13" t="s">
        <v>724</v>
      </c>
      <c r="F13" t="s">
        <v>729</v>
      </c>
      <c r="H13" s="7"/>
      <c r="I13" s="7"/>
      <c r="J13" s="7"/>
      <c r="K13" s="7">
        <v>1</v>
      </c>
      <c r="Q13" s="7" t="s">
        <v>717</v>
      </c>
      <c r="R13" s="7" t="s">
        <v>717</v>
      </c>
    </row>
    <row r="14" spans="1:24" x14ac:dyDescent="0.2">
      <c r="B14" t="s">
        <v>473</v>
      </c>
      <c r="C14" t="s">
        <v>712</v>
      </c>
      <c r="D14" t="s">
        <v>730</v>
      </c>
      <c r="E14" t="s">
        <v>714</v>
      </c>
      <c r="F14" t="s">
        <v>731</v>
      </c>
      <c r="G14" t="s">
        <v>716</v>
      </c>
      <c r="H14" s="7"/>
      <c r="I14" s="7"/>
      <c r="J14" s="7"/>
      <c r="K14" s="7">
        <v>1</v>
      </c>
      <c r="Q14" s="7" t="s">
        <v>717</v>
      </c>
      <c r="R14" s="7" t="s">
        <v>717</v>
      </c>
    </row>
    <row r="15" spans="1:24" x14ac:dyDescent="0.2">
      <c r="B15" t="s">
        <v>475</v>
      </c>
      <c r="C15" t="s">
        <v>719</v>
      </c>
      <c r="D15" t="s">
        <v>732</v>
      </c>
      <c r="E15" t="s">
        <v>733</v>
      </c>
      <c r="F15" t="s">
        <v>734</v>
      </c>
      <c r="G15" t="s">
        <v>716</v>
      </c>
      <c r="H15" s="7"/>
      <c r="I15" s="7"/>
      <c r="J15" s="7"/>
      <c r="K15" s="7">
        <v>1</v>
      </c>
      <c r="N15" s="7" t="s">
        <v>722</v>
      </c>
      <c r="Q15" s="7" t="s">
        <v>722</v>
      </c>
      <c r="R15" s="7" t="s">
        <v>722</v>
      </c>
    </row>
    <row r="16" spans="1:24" x14ac:dyDescent="0.2">
      <c r="B16" t="s">
        <v>476</v>
      </c>
      <c r="C16" t="s">
        <v>712</v>
      </c>
      <c r="D16" t="s">
        <v>735</v>
      </c>
      <c r="E16" t="s">
        <v>736</v>
      </c>
      <c r="F16" t="s">
        <v>737</v>
      </c>
      <c r="G16" t="s">
        <v>716</v>
      </c>
      <c r="H16" s="7"/>
      <c r="I16" s="7"/>
      <c r="J16" s="7"/>
      <c r="K16" s="7">
        <v>1</v>
      </c>
      <c r="O16" s="7" t="s">
        <v>722</v>
      </c>
      <c r="Q16" s="7" t="s">
        <v>722</v>
      </c>
      <c r="R16" s="7" t="s">
        <v>722</v>
      </c>
    </row>
    <row r="17" spans="2:23" x14ac:dyDescent="0.2">
      <c r="B17" t="s">
        <v>476</v>
      </c>
      <c r="C17" t="s">
        <v>712</v>
      </c>
      <c r="D17" t="s">
        <v>738</v>
      </c>
      <c r="E17" t="s">
        <v>736</v>
      </c>
      <c r="F17" t="s">
        <v>739</v>
      </c>
      <c r="G17" t="s">
        <v>716</v>
      </c>
      <c r="H17" s="7"/>
      <c r="I17" s="7"/>
      <c r="J17" s="7"/>
      <c r="K17" s="7">
        <v>1</v>
      </c>
      <c r="O17" s="7" t="s">
        <v>722</v>
      </c>
      <c r="Q17" s="7" t="s">
        <v>722</v>
      </c>
      <c r="R17" s="7" t="s">
        <v>722</v>
      </c>
    </row>
    <row r="18" spans="2:23" x14ac:dyDescent="0.2">
      <c r="B18" t="s">
        <v>476</v>
      </c>
      <c r="C18" t="s">
        <v>712</v>
      </c>
      <c r="D18" t="s">
        <v>740</v>
      </c>
      <c r="E18" t="s">
        <v>736</v>
      </c>
      <c r="F18" t="s">
        <v>741</v>
      </c>
      <c r="G18" t="s">
        <v>716</v>
      </c>
      <c r="H18" s="7"/>
      <c r="I18" s="7"/>
      <c r="J18" s="7"/>
      <c r="K18" s="7">
        <v>1</v>
      </c>
      <c r="O18" s="7" t="s">
        <v>722</v>
      </c>
      <c r="Q18" s="7" t="s">
        <v>722</v>
      </c>
      <c r="R18" s="7" t="s">
        <v>722</v>
      </c>
    </row>
    <row r="19" spans="2:23" x14ac:dyDescent="0.2">
      <c r="B19" t="s">
        <v>476</v>
      </c>
      <c r="C19" t="s">
        <v>712</v>
      </c>
      <c r="D19" t="s">
        <v>742</v>
      </c>
      <c r="E19" t="s">
        <v>736</v>
      </c>
      <c r="F19" t="s">
        <v>743</v>
      </c>
      <c r="G19" t="s">
        <v>716</v>
      </c>
      <c r="H19" s="7"/>
      <c r="I19" s="7"/>
      <c r="J19" s="7"/>
      <c r="K19" s="7">
        <v>1</v>
      </c>
      <c r="O19" s="7" t="s">
        <v>722</v>
      </c>
      <c r="Q19" s="7" t="s">
        <v>722</v>
      </c>
      <c r="R19" s="7" t="s">
        <v>722</v>
      </c>
    </row>
    <row r="20" spans="2:23" x14ac:dyDescent="0.2">
      <c r="B20" t="s">
        <v>476</v>
      </c>
      <c r="C20" t="s">
        <v>712</v>
      </c>
      <c r="D20" t="s">
        <v>744</v>
      </c>
      <c r="E20" t="s">
        <v>736</v>
      </c>
      <c r="F20" t="s">
        <v>745</v>
      </c>
      <c r="G20" t="s">
        <v>716</v>
      </c>
      <c r="H20" s="7"/>
      <c r="I20" s="7"/>
      <c r="J20" s="7"/>
      <c r="K20" s="7">
        <v>1</v>
      </c>
      <c r="O20" s="7" t="s">
        <v>722</v>
      </c>
      <c r="Q20" s="7" t="s">
        <v>722</v>
      </c>
      <c r="R20" s="7" t="s">
        <v>722</v>
      </c>
    </row>
    <row r="21" spans="2:23" x14ac:dyDescent="0.2">
      <c r="B21" t="s">
        <v>476</v>
      </c>
      <c r="C21" t="s">
        <v>712</v>
      </c>
      <c r="D21" t="s">
        <v>746</v>
      </c>
      <c r="E21" t="s">
        <v>736</v>
      </c>
      <c r="F21" t="s">
        <v>747</v>
      </c>
      <c r="G21" t="s">
        <v>716</v>
      </c>
      <c r="H21" s="7"/>
      <c r="I21" s="7"/>
      <c r="J21" s="7"/>
      <c r="K21" s="7">
        <v>1</v>
      </c>
      <c r="O21" s="7" t="s">
        <v>722</v>
      </c>
      <c r="Q21" s="7" t="s">
        <v>722</v>
      </c>
      <c r="R21" s="7" t="s">
        <v>722</v>
      </c>
    </row>
    <row r="22" spans="2:23" x14ac:dyDescent="0.2">
      <c r="B22" t="s">
        <v>476</v>
      </c>
      <c r="C22" t="s">
        <v>712</v>
      </c>
      <c r="D22" t="s">
        <v>748</v>
      </c>
      <c r="E22" t="s">
        <v>736</v>
      </c>
      <c r="F22" t="s">
        <v>749</v>
      </c>
      <c r="G22" t="s">
        <v>716</v>
      </c>
      <c r="H22" s="7"/>
      <c r="I22" s="7"/>
      <c r="J22" s="7"/>
      <c r="K22" s="7">
        <v>1</v>
      </c>
      <c r="O22" s="7" t="s">
        <v>722</v>
      </c>
      <c r="Q22" s="7" t="s">
        <v>722</v>
      </c>
      <c r="R22" s="7" t="s">
        <v>722</v>
      </c>
    </row>
    <row r="23" spans="2:23" x14ac:dyDescent="0.2">
      <c r="B23" t="s">
        <v>477</v>
      </c>
      <c r="C23" t="s">
        <v>712</v>
      </c>
      <c r="D23" t="s">
        <v>750</v>
      </c>
      <c r="E23" t="s">
        <v>714</v>
      </c>
      <c r="F23" t="s">
        <v>751</v>
      </c>
      <c r="G23" t="s">
        <v>716</v>
      </c>
      <c r="H23" s="7"/>
      <c r="I23" s="7"/>
      <c r="J23" s="7"/>
      <c r="K23" s="7">
        <v>1</v>
      </c>
      <c r="Q23" s="7" t="s">
        <v>717</v>
      </c>
      <c r="R23" s="7" t="s">
        <v>717</v>
      </c>
    </row>
    <row r="24" spans="2:23" x14ac:dyDescent="0.2">
      <c r="B24" t="s">
        <v>478</v>
      </c>
      <c r="C24" t="s">
        <v>712</v>
      </c>
      <c r="D24" t="s">
        <v>752</v>
      </c>
      <c r="E24" t="s">
        <v>736</v>
      </c>
      <c r="F24" t="s">
        <v>753</v>
      </c>
      <c r="G24" t="s">
        <v>716</v>
      </c>
      <c r="H24" s="7"/>
      <c r="I24" s="7"/>
      <c r="J24" s="7"/>
      <c r="K24" s="7">
        <v>1</v>
      </c>
      <c r="W24" s="7" t="s">
        <v>722</v>
      </c>
    </row>
    <row r="25" spans="2:23" x14ac:dyDescent="0.2">
      <c r="B25" t="s">
        <v>479</v>
      </c>
      <c r="C25" t="s">
        <v>719</v>
      </c>
      <c r="D25" t="s">
        <v>754</v>
      </c>
      <c r="E25" t="s">
        <v>733</v>
      </c>
      <c r="F25" t="s">
        <v>755</v>
      </c>
      <c r="G25" t="s">
        <v>716</v>
      </c>
      <c r="H25" s="7"/>
      <c r="I25" s="7"/>
      <c r="J25" s="7"/>
      <c r="K25" s="7">
        <v>1</v>
      </c>
      <c r="Q25" s="7" t="s">
        <v>722</v>
      </c>
      <c r="R25" s="7" t="s">
        <v>722</v>
      </c>
    </row>
    <row r="26" spans="2:23" x14ac:dyDescent="0.2">
      <c r="B26" t="s">
        <v>756</v>
      </c>
      <c r="C26" t="s">
        <v>757</v>
      </c>
      <c r="D26" t="s">
        <v>758</v>
      </c>
      <c r="E26" t="s">
        <v>736</v>
      </c>
      <c r="F26" t="s">
        <v>759</v>
      </c>
      <c r="G26" t="s">
        <v>716</v>
      </c>
      <c r="H26" s="7"/>
      <c r="I26" s="7"/>
      <c r="J26" s="7"/>
      <c r="K26" s="7">
        <v>1</v>
      </c>
      <c r="L26" s="7" t="s">
        <v>760</v>
      </c>
      <c r="Q26" s="7" t="s">
        <v>722</v>
      </c>
      <c r="R26" s="7" t="s">
        <v>717</v>
      </c>
    </row>
    <row r="27" spans="2:23" x14ac:dyDescent="0.2">
      <c r="B27" t="s">
        <v>480</v>
      </c>
      <c r="C27" t="s">
        <v>712</v>
      </c>
      <c r="D27" t="s">
        <v>761</v>
      </c>
      <c r="E27" t="s">
        <v>714</v>
      </c>
      <c r="F27" t="s">
        <v>762</v>
      </c>
      <c r="G27" t="s">
        <v>716</v>
      </c>
      <c r="H27" s="7" t="s">
        <v>52</v>
      </c>
      <c r="I27" s="7"/>
      <c r="J27" s="7"/>
      <c r="K27" s="7">
        <v>1</v>
      </c>
      <c r="Q27" s="7" t="s">
        <v>717</v>
      </c>
      <c r="R27" s="7" t="s">
        <v>717</v>
      </c>
      <c r="S27" s="7" t="s">
        <v>717</v>
      </c>
      <c r="T27" s="7" t="s">
        <v>717</v>
      </c>
      <c r="U27" s="7" t="s">
        <v>717</v>
      </c>
      <c r="V27" s="7" t="s">
        <v>717</v>
      </c>
    </row>
    <row r="28" spans="2:23" x14ac:dyDescent="0.2">
      <c r="B28" t="s">
        <v>481</v>
      </c>
      <c r="C28" t="s">
        <v>712</v>
      </c>
      <c r="D28" t="s">
        <v>763</v>
      </c>
      <c r="E28" t="s">
        <v>764</v>
      </c>
      <c r="F28" t="s">
        <v>765</v>
      </c>
      <c r="G28" t="s">
        <v>716</v>
      </c>
      <c r="H28" s="7"/>
      <c r="I28" s="7"/>
      <c r="J28" s="7"/>
      <c r="K28" s="7">
        <v>1</v>
      </c>
      <c r="Q28" s="7" t="s">
        <v>722</v>
      </c>
      <c r="R28" s="7" t="s">
        <v>722</v>
      </c>
    </row>
    <row r="29" spans="2:23" x14ac:dyDescent="0.2">
      <c r="B29" t="s">
        <v>766</v>
      </c>
      <c r="C29" t="s">
        <v>712</v>
      </c>
      <c r="D29" t="s">
        <v>767</v>
      </c>
      <c r="E29" t="s">
        <v>736</v>
      </c>
      <c r="F29" t="s">
        <v>768</v>
      </c>
      <c r="G29" t="s">
        <v>716</v>
      </c>
      <c r="H29" s="7"/>
      <c r="I29" s="7" t="s">
        <v>769</v>
      </c>
      <c r="J29" s="7"/>
      <c r="K29" s="7">
        <v>1</v>
      </c>
      <c r="L29" s="7" t="s">
        <v>722</v>
      </c>
      <c r="O29" s="7" t="s">
        <v>722</v>
      </c>
      <c r="Q29" s="7" t="s">
        <v>722</v>
      </c>
      <c r="R29" s="7" t="s">
        <v>722</v>
      </c>
    </row>
    <row r="30" spans="2:23" x14ac:dyDescent="0.2">
      <c r="B30" t="s">
        <v>770</v>
      </c>
      <c r="C30" t="s">
        <v>712</v>
      </c>
      <c r="D30" t="s">
        <v>771</v>
      </c>
      <c r="E30" t="s">
        <v>772</v>
      </c>
      <c r="F30" t="s">
        <v>773</v>
      </c>
      <c r="G30" t="s">
        <v>716</v>
      </c>
      <c r="H30" s="7"/>
      <c r="I30" s="7"/>
      <c r="J30" s="7"/>
      <c r="K30" s="7">
        <v>1</v>
      </c>
      <c r="Q30" s="7" t="s">
        <v>722</v>
      </c>
      <c r="R30" s="7" t="s">
        <v>722</v>
      </c>
    </row>
    <row r="31" spans="2:23" x14ac:dyDescent="0.2">
      <c r="B31" t="s">
        <v>774</v>
      </c>
      <c r="C31" t="s">
        <v>712</v>
      </c>
      <c r="D31" t="s">
        <v>775</v>
      </c>
      <c r="E31" t="s">
        <v>736</v>
      </c>
      <c r="F31" t="s">
        <v>768</v>
      </c>
      <c r="G31" t="s">
        <v>776</v>
      </c>
      <c r="H31" s="7"/>
      <c r="I31" s="7" t="s">
        <v>769</v>
      </c>
      <c r="J31" s="7"/>
      <c r="K31" s="7">
        <v>1</v>
      </c>
      <c r="L31" s="7" t="s">
        <v>722</v>
      </c>
      <c r="O31" s="7" t="s">
        <v>722</v>
      </c>
      <c r="Q31" s="7" t="s">
        <v>722</v>
      </c>
      <c r="R31" s="7" t="s">
        <v>722</v>
      </c>
    </row>
    <row r="32" spans="2:23" x14ac:dyDescent="0.2">
      <c r="B32" t="s">
        <v>482</v>
      </c>
      <c r="C32" t="s">
        <v>712</v>
      </c>
      <c r="D32" t="s">
        <v>777</v>
      </c>
      <c r="E32" t="s">
        <v>772</v>
      </c>
      <c r="F32" t="s">
        <v>778</v>
      </c>
      <c r="G32" t="s">
        <v>716</v>
      </c>
      <c r="H32" s="7"/>
      <c r="I32" s="7"/>
      <c r="J32" s="7"/>
      <c r="K32" s="7">
        <v>1</v>
      </c>
      <c r="Q32" s="7" t="s">
        <v>722</v>
      </c>
      <c r="R32" s="7" t="s">
        <v>722</v>
      </c>
    </row>
    <row r="33" spans="2:23" x14ac:dyDescent="0.2">
      <c r="B33" t="s">
        <v>779</v>
      </c>
      <c r="C33" t="s">
        <v>712</v>
      </c>
      <c r="D33" t="s">
        <v>780</v>
      </c>
      <c r="E33" t="s">
        <v>736</v>
      </c>
      <c r="F33" t="s">
        <v>768</v>
      </c>
      <c r="G33" t="s">
        <v>781</v>
      </c>
      <c r="H33" s="7"/>
      <c r="I33" s="7" t="s">
        <v>769</v>
      </c>
      <c r="J33" s="7"/>
      <c r="K33" s="7">
        <v>1</v>
      </c>
      <c r="L33" s="7" t="s">
        <v>722</v>
      </c>
      <c r="O33" s="7" t="s">
        <v>722</v>
      </c>
      <c r="Q33" s="7" t="s">
        <v>722</v>
      </c>
      <c r="R33" s="7" t="s">
        <v>722</v>
      </c>
    </row>
    <row r="34" spans="2:23" x14ac:dyDescent="0.2">
      <c r="B34" t="s">
        <v>495</v>
      </c>
      <c r="C34" t="s">
        <v>712</v>
      </c>
      <c r="D34" t="s">
        <v>782</v>
      </c>
      <c r="E34" t="s">
        <v>714</v>
      </c>
      <c r="F34" t="s">
        <v>783</v>
      </c>
      <c r="G34" t="s">
        <v>716</v>
      </c>
      <c r="H34" s="7"/>
      <c r="I34" s="7"/>
      <c r="J34" s="7"/>
      <c r="K34" s="7">
        <v>1</v>
      </c>
      <c r="Q34" s="7" t="s">
        <v>717</v>
      </c>
      <c r="R34" s="7" t="s">
        <v>717</v>
      </c>
    </row>
    <row r="35" spans="2:23" x14ac:dyDescent="0.2">
      <c r="B35" t="s">
        <v>784</v>
      </c>
      <c r="C35" t="s">
        <v>719</v>
      </c>
      <c r="D35" t="s">
        <v>785</v>
      </c>
      <c r="E35" t="s">
        <v>764</v>
      </c>
      <c r="F35" t="s">
        <v>786</v>
      </c>
      <c r="G35" t="s">
        <v>716</v>
      </c>
      <c r="H35" s="7"/>
      <c r="I35" s="7"/>
      <c r="J35" s="7"/>
      <c r="K35" s="7">
        <v>1</v>
      </c>
      <c r="Q35" s="7" t="s">
        <v>722</v>
      </c>
      <c r="R35" s="7" t="s">
        <v>722</v>
      </c>
    </row>
    <row r="36" spans="2:23" x14ac:dyDescent="0.2">
      <c r="B36" t="s">
        <v>787</v>
      </c>
      <c r="C36" t="s">
        <v>712</v>
      </c>
      <c r="D36" t="s">
        <v>788</v>
      </c>
      <c r="E36" t="s">
        <v>736</v>
      </c>
      <c r="F36" t="s">
        <v>789</v>
      </c>
      <c r="G36" t="s">
        <v>716</v>
      </c>
      <c r="H36" s="7"/>
      <c r="I36" s="7"/>
      <c r="J36" s="7"/>
      <c r="K36" s="7">
        <v>1</v>
      </c>
      <c r="O36" s="7" t="s">
        <v>722</v>
      </c>
      <c r="Q36" s="7" t="s">
        <v>722</v>
      </c>
      <c r="R36" s="7" t="s">
        <v>722</v>
      </c>
    </row>
    <row r="37" spans="2:23" x14ac:dyDescent="0.2">
      <c r="B37" t="s">
        <v>790</v>
      </c>
      <c r="C37" t="s">
        <v>712</v>
      </c>
      <c r="D37" t="s">
        <v>791</v>
      </c>
      <c r="E37" t="s">
        <v>772</v>
      </c>
      <c r="F37" t="s">
        <v>792</v>
      </c>
      <c r="G37" t="s">
        <v>716</v>
      </c>
      <c r="H37" s="7"/>
      <c r="I37" s="7"/>
      <c r="J37" s="7"/>
      <c r="K37" s="7">
        <v>1</v>
      </c>
      <c r="Q37" s="7" t="s">
        <v>722</v>
      </c>
      <c r="R37" s="7" t="s">
        <v>722</v>
      </c>
      <c r="U37" s="7" t="s">
        <v>722</v>
      </c>
    </row>
    <row r="38" spans="2:23" x14ac:dyDescent="0.2">
      <c r="B38" t="s">
        <v>793</v>
      </c>
      <c r="C38" t="s">
        <v>712</v>
      </c>
      <c r="D38" t="s">
        <v>794</v>
      </c>
      <c r="E38" t="s">
        <v>736</v>
      </c>
      <c r="F38" t="s">
        <v>795</v>
      </c>
      <c r="G38" t="s">
        <v>716</v>
      </c>
      <c r="H38" s="7"/>
      <c r="I38" s="7"/>
      <c r="J38" s="7"/>
      <c r="K38" s="7">
        <v>1</v>
      </c>
      <c r="O38" s="7" t="s">
        <v>722</v>
      </c>
      <c r="Q38" s="7" t="s">
        <v>722</v>
      </c>
      <c r="R38" s="7" t="s">
        <v>722</v>
      </c>
    </row>
    <row r="39" spans="2:23" x14ac:dyDescent="0.2">
      <c r="B39" t="s">
        <v>793</v>
      </c>
      <c r="C39" t="s">
        <v>712</v>
      </c>
      <c r="D39" t="s">
        <v>796</v>
      </c>
      <c r="E39" t="s">
        <v>736</v>
      </c>
      <c r="F39" t="s">
        <v>797</v>
      </c>
      <c r="G39" t="s">
        <v>716</v>
      </c>
      <c r="H39" s="7"/>
      <c r="I39" s="7"/>
      <c r="J39" s="7"/>
      <c r="K39" s="7">
        <v>1</v>
      </c>
      <c r="O39" s="7" t="s">
        <v>722</v>
      </c>
      <c r="Q39" s="7" t="s">
        <v>722</v>
      </c>
      <c r="R39" s="7" t="s">
        <v>722</v>
      </c>
    </row>
    <row r="40" spans="2:23" x14ac:dyDescent="0.2">
      <c r="B40" t="s">
        <v>793</v>
      </c>
      <c r="C40" t="s">
        <v>712</v>
      </c>
      <c r="D40" t="s">
        <v>798</v>
      </c>
      <c r="E40" t="s">
        <v>736</v>
      </c>
      <c r="F40" t="s">
        <v>799</v>
      </c>
      <c r="G40" t="s">
        <v>716</v>
      </c>
      <c r="H40" s="7"/>
      <c r="I40" s="7"/>
      <c r="J40" s="7"/>
      <c r="K40" s="7">
        <v>1</v>
      </c>
      <c r="O40" s="7" t="s">
        <v>722</v>
      </c>
      <c r="Q40" s="7" t="s">
        <v>717</v>
      </c>
      <c r="R40" s="7" t="s">
        <v>717</v>
      </c>
    </row>
    <row r="41" spans="2:23" x14ac:dyDescent="0.2">
      <c r="B41" t="s">
        <v>793</v>
      </c>
      <c r="C41" t="s">
        <v>712</v>
      </c>
      <c r="D41" t="s">
        <v>800</v>
      </c>
      <c r="E41" t="s">
        <v>736</v>
      </c>
      <c r="F41" t="s">
        <v>801</v>
      </c>
      <c r="G41" t="s">
        <v>716</v>
      </c>
      <c r="H41" s="7"/>
      <c r="I41" s="7"/>
      <c r="J41" s="7"/>
      <c r="K41" s="7">
        <v>1</v>
      </c>
      <c r="O41" s="7" t="s">
        <v>722</v>
      </c>
      <c r="Q41" s="7" t="s">
        <v>722</v>
      </c>
      <c r="R41" s="7" t="s">
        <v>722</v>
      </c>
    </row>
    <row r="42" spans="2:23" x14ac:dyDescent="0.2">
      <c r="B42" t="s">
        <v>793</v>
      </c>
      <c r="C42" t="s">
        <v>712</v>
      </c>
      <c r="D42" t="s">
        <v>802</v>
      </c>
      <c r="E42" t="s">
        <v>736</v>
      </c>
      <c r="F42" t="s">
        <v>803</v>
      </c>
      <c r="G42" t="s">
        <v>716</v>
      </c>
      <c r="H42" s="7"/>
      <c r="I42" s="7"/>
      <c r="J42" s="7"/>
      <c r="K42" s="7">
        <v>1</v>
      </c>
      <c r="O42" s="7" t="s">
        <v>722</v>
      </c>
      <c r="Q42" s="7" t="s">
        <v>722</v>
      </c>
      <c r="R42" s="7" t="s">
        <v>722</v>
      </c>
    </row>
    <row r="43" spans="2:23" x14ac:dyDescent="0.2">
      <c r="B43" t="s">
        <v>793</v>
      </c>
      <c r="C43" t="s">
        <v>712</v>
      </c>
      <c r="D43" t="s">
        <v>804</v>
      </c>
      <c r="E43" t="s">
        <v>736</v>
      </c>
      <c r="F43" t="s">
        <v>805</v>
      </c>
      <c r="G43" t="s">
        <v>716</v>
      </c>
      <c r="H43" s="7"/>
      <c r="I43" s="7"/>
      <c r="J43" s="7"/>
      <c r="K43" s="7">
        <v>1</v>
      </c>
      <c r="O43" s="7" t="s">
        <v>722</v>
      </c>
      <c r="Q43" s="7" t="s">
        <v>722</v>
      </c>
      <c r="R43" s="7" t="s">
        <v>722</v>
      </c>
    </row>
    <row r="44" spans="2:23" x14ac:dyDescent="0.2">
      <c r="B44" t="s">
        <v>793</v>
      </c>
      <c r="C44" t="s">
        <v>712</v>
      </c>
      <c r="D44" t="s">
        <v>806</v>
      </c>
      <c r="E44" t="s">
        <v>736</v>
      </c>
      <c r="F44" t="s">
        <v>807</v>
      </c>
      <c r="G44" t="s">
        <v>716</v>
      </c>
      <c r="H44" s="7"/>
      <c r="I44" s="7"/>
      <c r="J44" s="7"/>
      <c r="K44" s="7">
        <v>1</v>
      </c>
      <c r="O44" s="7" t="s">
        <v>722</v>
      </c>
      <c r="Q44" s="7" t="s">
        <v>722</v>
      </c>
      <c r="R44" s="7" t="s">
        <v>722</v>
      </c>
    </row>
    <row r="45" spans="2:23" x14ac:dyDescent="0.2">
      <c r="B45" t="s">
        <v>808</v>
      </c>
      <c r="C45" t="s">
        <v>712</v>
      </c>
      <c r="D45" t="s">
        <v>809</v>
      </c>
      <c r="E45" t="s">
        <v>714</v>
      </c>
      <c r="F45" t="s">
        <v>810</v>
      </c>
      <c r="G45" t="s">
        <v>716</v>
      </c>
      <c r="H45" s="7"/>
      <c r="I45" s="7"/>
      <c r="J45" s="7"/>
      <c r="K45" s="7">
        <v>1</v>
      </c>
      <c r="Q45" s="7" t="s">
        <v>717</v>
      </c>
      <c r="R45" s="7" t="s">
        <v>717</v>
      </c>
    </row>
    <row r="46" spans="2:23" x14ac:dyDescent="0.2">
      <c r="B46" t="s">
        <v>808</v>
      </c>
      <c r="C46" t="s">
        <v>712</v>
      </c>
      <c r="D46" t="s">
        <v>811</v>
      </c>
      <c r="E46" t="s">
        <v>714</v>
      </c>
      <c r="F46" t="s">
        <v>812</v>
      </c>
      <c r="G46" t="s">
        <v>716</v>
      </c>
      <c r="H46" s="7"/>
      <c r="I46" s="7"/>
      <c r="J46" s="7"/>
      <c r="K46" s="7">
        <v>1</v>
      </c>
      <c r="Q46" s="7" t="s">
        <v>717</v>
      </c>
      <c r="R46" s="7" t="s">
        <v>717</v>
      </c>
    </row>
    <row r="47" spans="2:23" x14ac:dyDescent="0.2">
      <c r="B47" t="s">
        <v>813</v>
      </c>
      <c r="C47" t="s">
        <v>719</v>
      </c>
      <c r="D47" t="s">
        <v>814</v>
      </c>
      <c r="E47" t="s">
        <v>733</v>
      </c>
      <c r="F47" t="s">
        <v>815</v>
      </c>
      <c r="G47" t="s">
        <v>781</v>
      </c>
      <c r="H47" s="7"/>
      <c r="I47" s="7" t="s">
        <v>816</v>
      </c>
      <c r="J47" s="7"/>
      <c r="K47" s="7">
        <v>1</v>
      </c>
      <c r="Q47" s="7" t="s">
        <v>722</v>
      </c>
      <c r="R47" s="7" t="s">
        <v>722</v>
      </c>
      <c r="W47" s="7" t="s">
        <v>722</v>
      </c>
    </row>
    <row r="48" spans="2:23" x14ac:dyDescent="0.2">
      <c r="B48" t="s">
        <v>813</v>
      </c>
      <c r="C48" t="s">
        <v>719</v>
      </c>
      <c r="D48" t="s">
        <v>817</v>
      </c>
      <c r="E48" t="s">
        <v>733</v>
      </c>
      <c r="F48" t="s">
        <v>818</v>
      </c>
      <c r="G48" t="s">
        <v>781</v>
      </c>
      <c r="H48" s="7"/>
      <c r="I48" s="7" t="s">
        <v>819</v>
      </c>
      <c r="J48" s="7"/>
      <c r="K48" s="7">
        <v>1</v>
      </c>
      <c r="Q48" s="7" t="s">
        <v>722</v>
      </c>
      <c r="R48" s="7" t="s">
        <v>722</v>
      </c>
      <c r="W48" s="7" t="s">
        <v>722</v>
      </c>
    </row>
    <row r="49" spans="2:21" x14ac:dyDescent="0.2">
      <c r="B49" t="s">
        <v>820</v>
      </c>
      <c r="D49" t="s">
        <v>821</v>
      </c>
      <c r="E49" t="s">
        <v>822</v>
      </c>
      <c r="F49" t="s">
        <v>823</v>
      </c>
      <c r="H49" s="7"/>
      <c r="I49" s="7"/>
      <c r="J49" s="7"/>
      <c r="K49" s="7">
        <v>1</v>
      </c>
      <c r="Q49" s="7" t="s">
        <v>717</v>
      </c>
      <c r="R49" s="7" t="s">
        <v>717</v>
      </c>
    </row>
    <row r="50" spans="2:21" x14ac:dyDescent="0.2">
      <c r="B50" t="s">
        <v>820</v>
      </c>
      <c r="D50" t="s">
        <v>824</v>
      </c>
      <c r="E50" t="s">
        <v>822</v>
      </c>
      <c r="F50" t="s">
        <v>825</v>
      </c>
      <c r="H50" s="7"/>
      <c r="I50" s="7"/>
      <c r="J50" s="7"/>
      <c r="K50" s="7">
        <v>1</v>
      </c>
      <c r="Q50" s="7" t="s">
        <v>717</v>
      </c>
      <c r="R50" s="7" t="s">
        <v>717</v>
      </c>
    </row>
    <row r="51" spans="2:21" x14ac:dyDescent="0.2">
      <c r="B51" t="s">
        <v>826</v>
      </c>
      <c r="C51" t="s">
        <v>827</v>
      </c>
      <c r="D51" t="s">
        <v>828</v>
      </c>
      <c r="E51" t="s">
        <v>829</v>
      </c>
      <c r="F51" t="s">
        <v>830</v>
      </c>
      <c r="G51" t="s">
        <v>716</v>
      </c>
      <c r="H51" s="7"/>
      <c r="I51" s="7"/>
      <c r="J51" s="7"/>
      <c r="K51" s="7">
        <v>1</v>
      </c>
      <c r="Q51" s="7" t="s">
        <v>717</v>
      </c>
      <c r="R51" s="7" t="s">
        <v>717</v>
      </c>
    </row>
    <row r="52" spans="2:21" x14ac:dyDescent="0.2">
      <c r="B52" t="s">
        <v>826</v>
      </c>
      <c r="C52" t="s">
        <v>827</v>
      </c>
      <c r="D52" t="s">
        <v>831</v>
      </c>
      <c r="E52" t="s">
        <v>829</v>
      </c>
      <c r="F52" t="s">
        <v>832</v>
      </c>
      <c r="G52" t="s">
        <v>716</v>
      </c>
      <c r="H52" s="7"/>
      <c r="I52" s="7"/>
      <c r="J52" s="7"/>
      <c r="K52" s="7">
        <v>1</v>
      </c>
      <c r="Q52" s="7" t="s">
        <v>722</v>
      </c>
      <c r="R52" s="7" t="s">
        <v>722</v>
      </c>
    </row>
    <row r="53" spans="2:21" x14ac:dyDescent="0.2">
      <c r="B53" t="s">
        <v>833</v>
      </c>
      <c r="C53" t="s">
        <v>719</v>
      </c>
      <c r="D53" t="s">
        <v>834</v>
      </c>
      <c r="E53" t="s">
        <v>764</v>
      </c>
      <c r="F53" t="s">
        <v>835</v>
      </c>
      <c r="G53" t="s">
        <v>781</v>
      </c>
      <c r="H53" s="7"/>
      <c r="I53" s="7" t="s">
        <v>836</v>
      </c>
      <c r="J53" s="7"/>
      <c r="K53" s="7">
        <v>1</v>
      </c>
      <c r="Q53" s="7" t="s">
        <v>717</v>
      </c>
    </row>
    <row r="54" spans="2:21" x14ac:dyDescent="0.2">
      <c r="B54" t="s">
        <v>837</v>
      </c>
      <c r="D54" t="s">
        <v>838</v>
      </c>
      <c r="E54" t="s">
        <v>822</v>
      </c>
      <c r="F54" t="s">
        <v>839</v>
      </c>
      <c r="H54" s="7"/>
      <c r="I54" s="7"/>
      <c r="J54" s="7"/>
      <c r="K54" s="7">
        <v>1</v>
      </c>
      <c r="Q54" s="7" t="s">
        <v>717</v>
      </c>
      <c r="R54" s="7" t="s">
        <v>717</v>
      </c>
    </row>
    <row r="55" spans="2:21" x14ac:dyDescent="0.2">
      <c r="B55" t="s">
        <v>837</v>
      </c>
      <c r="D55" t="s">
        <v>840</v>
      </c>
      <c r="E55" t="s">
        <v>822</v>
      </c>
      <c r="F55" t="s">
        <v>841</v>
      </c>
      <c r="H55" s="7"/>
      <c r="I55" s="7"/>
      <c r="J55" s="7"/>
      <c r="K55" s="7">
        <v>1</v>
      </c>
      <c r="Q55" s="7" t="s">
        <v>717</v>
      </c>
      <c r="R55" s="7" t="s">
        <v>717</v>
      </c>
    </row>
    <row r="56" spans="2:21" x14ac:dyDescent="0.2">
      <c r="B56" t="s">
        <v>837</v>
      </c>
      <c r="D56" t="s">
        <v>842</v>
      </c>
      <c r="E56" t="s">
        <v>822</v>
      </c>
      <c r="F56" t="s">
        <v>843</v>
      </c>
      <c r="H56" s="7"/>
      <c r="I56" s="7"/>
      <c r="J56" s="7"/>
      <c r="K56" s="7">
        <v>1</v>
      </c>
      <c r="Q56" s="7" t="s">
        <v>717</v>
      </c>
      <c r="R56" s="7" t="s">
        <v>717</v>
      </c>
    </row>
    <row r="57" spans="2:21" x14ac:dyDescent="0.2">
      <c r="B57" t="s">
        <v>844</v>
      </c>
      <c r="C57" t="s">
        <v>712</v>
      </c>
      <c r="D57" t="s">
        <v>845</v>
      </c>
      <c r="E57" t="s">
        <v>736</v>
      </c>
      <c r="F57" t="s">
        <v>846</v>
      </c>
      <c r="G57" t="s">
        <v>716</v>
      </c>
      <c r="H57" s="7"/>
      <c r="I57" s="7"/>
      <c r="J57" s="7"/>
      <c r="K57" s="7">
        <v>1</v>
      </c>
      <c r="Q57" s="7" t="s">
        <v>717</v>
      </c>
      <c r="R57" s="7" t="s">
        <v>717</v>
      </c>
    </row>
    <row r="58" spans="2:21" x14ac:dyDescent="0.2">
      <c r="B58" t="s">
        <v>844</v>
      </c>
      <c r="C58" t="s">
        <v>712</v>
      </c>
      <c r="D58" t="s">
        <v>847</v>
      </c>
      <c r="E58" t="s">
        <v>736</v>
      </c>
      <c r="F58" t="s">
        <v>848</v>
      </c>
      <c r="G58" t="s">
        <v>716</v>
      </c>
      <c r="H58" s="7" t="s">
        <v>52</v>
      </c>
      <c r="I58" s="7"/>
      <c r="J58" s="7"/>
      <c r="K58" s="7">
        <v>1</v>
      </c>
      <c r="Q58" s="7" t="s">
        <v>717</v>
      </c>
      <c r="R58" s="7" t="s">
        <v>717</v>
      </c>
      <c r="T58" s="7" t="s">
        <v>722</v>
      </c>
      <c r="U58" s="7" t="s">
        <v>722</v>
      </c>
    </row>
    <row r="59" spans="2:21" x14ac:dyDescent="0.2">
      <c r="B59" t="s">
        <v>849</v>
      </c>
      <c r="C59" t="s">
        <v>850</v>
      </c>
      <c r="D59" t="s">
        <v>851</v>
      </c>
      <c r="E59" t="s">
        <v>733</v>
      </c>
      <c r="F59" t="s">
        <v>852</v>
      </c>
      <c r="G59" t="s">
        <v>716</v>
      </c>
      <c r="H59" s="7"/>
      <c r="I59" s="7"/>
      <c r="J59" s="7">
        <v>1</v>
      </c>
      <c r="K59" s="7"/>
      <c r="O59" s="7" t="s">
        <v>722</v>
      </c>
    </row>
    <row r="60" spans="2:21" x14ac:dyDescent="0.2">
      <c r="B60" t="s">
        <v>853</v>
      </c>
      <c r="D60" t="s">
        <v>854</v>
      </c>
      <c r="E60" t="s">
        <v>855</v>
      </c>
      <c r="F60" t="s">
        <v>856</v>
      </c>
      <c r="H60" s="7"/>
      <c r="I60" s="7"/>
      <c r="J60" s="7">
        <v>1</v>
      </c>
      <c r="K60" s="7"/>
      <c r="Q60" s="7" t="s">
        <v>717</v>
      </c>
      <c r="R60" s="7" t="s">
        <v>717</v>
      </c>
    </row>
    <row r="61" spans="2:21" x14ac:dyDescent="0.2">
      <c r="B61" t="s">
        <v>853</v>
      </c>
      <c r="D61" t="s">
        <v>857</v>
      </c>
      <c r="E61" t="s">
        <v>858</v>
      </c>
      <c r="F61" t="s">
        <v>859</v>
      </c>
      <c r="H61" s="7"/>
      <c r="I61" s="7"/>
      <c r="J61" s="7">
        <v>1</v>
      </c>
      <c r="K61" s="7"/>
      <c r="Q61" s="7" t="s">
        <v>717</v>
      </c>
      <c r="R61" s="7" t="s">
        <v>717</v>
      </c>
    </row>
    <row r="62" spans="2:21" x14ac:dyDescent="0.2">
      <c r="B62" t="s">
        <v>860</v>
      </c>
      <c r="C62" t="s">
        <v>712</v>
      </c>
      <c r="D62" t="s">
        <v>861</v>
      </c>
      <c r="E62" t="s">
        <v>714</v>
      </c>
      <c r="F62" t="s">
        <v>862</v>
      </c>
      <c r="G62" t="s">
        <v>716</v>
      </c>
      <c r="H62" s="7" t="s">
        <v>52</v>
      </c>
      <c r="I62" s="7"/>
      <c r="J62" s="7"/>
      <c r="K62" s="7">
        <v>1</v>
      </c>
      <c r="Q62" s="7" t="s">
        <v>717</v>
      </c>
      <c r="R62" s="7" t="s">
        <v>717</v>
      </c>
    </row>
    <row r="63" spans="2:21" x14ac:dyDescent="0.2">
      <c r="B63" t="s">
        <v>860</v>
      </c>
      <c r="C63" t="s">
        <v>712</v>
      </c>
      <c r="D63" t="s">
        <v>863</v>
      </c>
      <c r="E63" t="s">
        <v>714</v>
      </c>
      <c r="F63" t="s">
        <v>864</v>
      </c>
      <c r="G63" t="s">
        <v>716</v>
      </c>
      <c r="H63" s="7"/>
      <c r="I63" s="7"/>
      <c r="J63" s="7"/>
      <c r="K63" s="7">
        <v>1</v>
      </c>
      <c r="Q63" s="7" t="s">
        <v>717</v>
      </c>
      <c r="R63" s="7" t="s">
        <v>717</v>
      </c>
    </row>
    <row r="64" spans="2:21" x14ac:dyDescent="0.2">
      <c r="B64" t="s">
        <v>865</v>
      </c>
      <c r="C64" t="s">
        <v>850</v>
      </c>
      <c r="D64" t="s">
        <v>866</v>
      </c>
      <c r="E64" t="s">
        <v>733</v>
      </c>
      <c r="F64" t="s">
        <v>867</v>
      </c>
      <c r="G64" t="s">
        <v>716</v>
      </c>
      <c r="H64" s="7"/>
      <c r="I64" s="7"/>
      <c r="J64" s="7">
        <v>1</v>
      </c>
      <c r="K64" s="7"/>
    </row>
    <row r="65" spans="2:22" x14ac:dyDescent="0.2">
      <c r="B65" t="s">
        <v>483</v>
      </c>
      <c r="C65" t="s">
        <v>868</v>
      </c>
      <c r="D65" t="s">
        <v>869</v>
      </c>
      <c r="E65" t="s">
        <v>772</v>
      </c>
      <c r="F65" t="s">
        <v>870</v>
      </c>
      <c r="G65" t="s">
        <v>716</v>
      </c>
      <c r="H65" s="7"/>
      <c r="I65" s="7"/>
      <c r="J65" s="7"/>
      <c r="K65" s="7">
        <v>1</v>
      </c>
      <c r="Q65" s="7" t="s">
        <v>722</v>
      </c>
      <c r="R65" s="7" t="s">
        <v>722</v>
      </c>
      <c r="U65" s="7" t="s">
        <v>722</v>
      </c>
    </row>
    <row r="66" spans="2:22" x14ac:dyDescent="0.2">
      <c r="B66" t="s">
        <v>483</v>
      </c>
      <c r="C66" t="s">
        <v>868</v>
      </c>
      <c r="D66" t="s">
        <v>871</v>
      </c>
      <c r="E66" t="s">
        <v>772</v>
      </c>
      <c r="F66" t="s">
        <v>872</v>
      </c>
      <c r="G66" t="s">
        <v>716</v>
      </c>
      <c r="H66" s="7"/>
      <c r="I66" s="7"/>
      <c r="J66" s="7"/>
      <c r="K66" s="7">
        <v>1</v>
      </c>
      <c r="Q66" s="7" t="s">
        <v>722</v>
      </c>
      <c r="R66" s="7" t="s">
        <v>722</v>
      </c>
      <c r="U66" s="7" t="s">
        <v>722</v>
      </c>
    </row>
    <row r="67" spans="2:22" x14ac:dyDescent="0.2">
      <c r="B67" t="s">
        <v>483</v>
      </c>
      <c r="C67" t="s">
        <v>868</v>
      </c>
      <c r="D67" t="s">
        <v>873</v>
      </c>
      <c r="E67" t="s">
        <v>772</v>
      </c>
      <c r="F67" t="s">
        <v>874</v>
      </c>
      <c r="G67" t="s">
        <v>716</v>
      </c>
      <c r="H67" s="7"/>
      <c r="I67" s="7"/>
      <c r="J67" s="7"/>
      <c r="K67" s="7">
        <v>1</v>
      </c>
      <c r="Q67" s="7" t="s">
        <v>722</v>
      </c>
      <c r="R67" s="7" t="s">
        <v>722</v>
      </c>
      <c r="U67" s="7" t="s">
        <v>722</v>
      </c>
    </row>
    <row r="68" spans="2:22" x14ac:dyDescent="0.2">
      <c r="B68" t="s">
        <v>483</v>
      </c>
      <c r="C68" t="s">
        <v>868</v>
      </c>
      <c r="D68" t="s">
        <v>875</v>
      </c>
      <c r="E68" t="s">
        <v>772</v>
      </c>
      <c r="F68" t="s">
        <v>876</v>
      </c>
      <c r="G68" t="s">
        <v>716</v>
      </c>
      <c r="H68" s="7"/>
      <c r="I68" s="7"/>
      <c r="J68" s="7"/>
      <c r="K68" s="7">
        <v>1</v>
      </c>
      <c r="Q68" s="7" t="s">
        <v>722</v>
      </c>
      <c r="R68" s="7" t="s">
        <v>722</v>
      </c>
      <c r="U68" s="7" t="s">
        <v>722</v>
      </c>
    </row>
    <row r="69" spans="2:22" x14ac:dyDescent="0.2">
      <c r="B69" t="s">
        <v>877</v>
      </c>
      <c r="C69" t="s">
        <v>712</v>
      </c>
      <c r="D69" t="s">
        <v>878</v>
      </c>
      <c r="E69" t="s">
        <v>714</v>
      </c>
      <c r="F69" t="s">
        <v>879</v>
      </c>
      <c r="G69" t="s">
        <v>716</v>
      </c>
      <c r="H69" s="7"/>
      <c r="I69" s="7"/>
      <c r="J69" s="7"/>
      <c r="K69" s="7">
        <v>1</v>
      </c>
      <c r="Q69" s="7" t="s">
        <v>717</v>
      </c>
      <c r="R69" s="7" t="s">
        <v>717</v>
      </c>
    </row>
    <row r="70" spans="2:22" x14ac:dyDescent="0.2">
      <c r="B70" t="s">
        <v>880</v>
      </c>
      <c r="C70" t="s">
        <v>850</v>
      </c>
      <c r="D70" t="s">
        <v>881</v>
      </c>
      <c r="E70" t="s">
        <v>733</v>
      </c>
      <c r="F70" t="s">
        <v>882</v>
      </c>
      <c r="G70" t="s">
        <v>716</v>
      </c>
      <c r="H70" s="7"/>
      <c r="I70" s="7"/>
      <c r="J70" s="7">
        <v>1</v>
      </c>
      <c r="K70" s="7"/>
    </row>
    <row r="71" spans="2:22" x14ac:dyDescent="0.2">
      <c r="B71" t="s">
        <v>883</v>
      </c>
      <c r="C71" t="s">
        <v>712</v>
      </c>
      <c r="D71" t="s">
        <v>884</v>
      </c>
      <c r="E71" t="s">
        <v>885</v>
      </c>
      <c r="F71" t="s">
        <v>886</v>
      </c>
      <c r="G71" t="s">
        <v>716</v>
      </c>
      <c r="H71" s="7" t="s">
        <v>52</v>
      </c>
      <c r="I71" s="7"/>
      <c r="J71" s="7">
        <v>1</v>
      </c>
      <c r="K71" s="7"/>
      <c r="Q71" s="7" t="s">
        <v>717</v>
      </c>
      <c r="R71" s="7" t="s">
        <v>717</v>
      </c>
      <c r="S71" s="7" t="s">
        <v>722</v>
      </c>
      <c r="T71" s="7" t="s">
        <v>722</v>
      </c>
      <c r="U71" s="7" t="s">
        <v>722</v>
      </c>
      <c r="V71" s="7" t="s">
        <v>722</v>
      </c>
    </row>
    <row r="72" spans="2:22" x14ac:dyDescent="0.2">
      <c r="B72" t="s">
        <v>887</v>
      </c>
      <c r="C72" t="s">
        <v>850</v>
      </c>
      <c r="D72" t="s">
        <v>888</v>
      </c>
      <c r="E72" t="s">
        <v>736</v>
      </c>
      <c r="F72" t="s">
        <v>889</v>
      </c>
      <c r="G72" t="s">
        <v>716</v>
      </c>
      <c r="H72" s="7" t="s">
        <v>52</v>
      </c>
      <c r="I72" s="7"/>
      <c r="J72" s="7"/>
      <c r="K72" s="7">
        <v>1</v>
      </c>
      <c r="Q72" s="7" t="s">
        <v>717</v>
      </c>
      <c r="R72" s="7" t="s">
        <v>717</v>
      </c>
    </row>
    <row r="73" spans="2:22" x14ac:dyDescent="0.2">
      <c r="B73" t="s">
        <v>890</v>
      </c>
      <c r="C73" t="s">
        <v>719</v>
      </c>
      <c r="D73" t="s">
        <v>891</v>
      </c>
      <c r="E73" t="s">
        <v>714</v>
      </c>
      <c r="F73" t="s">
        <v>892</v>
      </c>
      <c r="G73" t="s">
        <v>716</v>
      </c>
      <c r="H73" s="7" t="s">
        <v>52</v>
      </c>
      <c r="I73" s="7"/>
      <c r="J73" s="7"/>
      <c r="K73" s="7">
        <v>1</v>
      </c>
      <c r="Q73" s="7" t="s">
        <v>722</v>
      </c>
    </row>
    <row r="74" spans="2:22" x14ac:dyDescent="0.2">
      <c r="B74" t="s">
        <v>893</v>
      </c>
      <c r="C74" t="s">
        <v>712</v>
      </c>
      <c r="D74" t="s">
        <v>894</v>
      </c>
      <c r="E74" t="s">
        <v>895</v>
      </c>
      <c r="F74" t="s">
        <v>896</v>
      </c>
      <c r="G74" t="s">
        <v>716</v>
      </c>
      <c r="H74" s="7"/>
      <c r="I74" s="7"/>
      <c r="J74" s="7">
        <v>1</v>
      </c>
      <c r="K74" s="7"/>
    </row>
    <row r="75" spans="2:22" x14ac:dyDescent="0.2">
      <c r="B75" t="s">
        <v>893</v>
      </c>
      <c r="C75" t="s">
        <v>712</v>
      </c>
      <c r="D75" t="s">
        <v>897</v>
      </c>
      <c r="E75" t="s">
        <v>895</v>
      </c>
      <c r="F75" t="s">
        <v>898</v>
      </c>
      <c r="G75" t="s">
        <v>716</v>
      </c>
      <c r="H75" s="7"/>
      <c r="I75" s="7"/>
      <c r="J75" s="7">
        <v>1</v>
      </c>
      <c r="K75" s="7"/>
    </row>
    <row r="76" spans="2:22" x14ac:dyDescent="0.2">
      <c r="B76" t="s">
        <v>899</v>
      </c>
      <c r="C76" t="s">
        <v>850</v>
      </c>
      <c r="D76" t="s">
        <v>900</v>
      </c>
      <c r="E76" t="s">
        <v>733</v>
      </c>
      <c r="F76" t="s">
        <v>901</v>
      </c>
      <c r="G76" t="s">
        <v>716</v>
      </c>
      <c r="H76" s="7"/>
      <c r="I76" s="7" t="s">
        <v>902</v>
      </c>
      <c r="J76" s="7"/>
      <c r="K76" s="7">
        <v>1</v>
      </c>
      <c r="Q76" s="7" t="s">
        <v>722</v>
      </c>
      <c r="R76" s="7" t="s">
        <v>722</v>
      </c>
    </row>
    <row r="77" spans="2:22" x14ac:dyDescent="0.2">
      <c r="B77" t="s">
        <v>899</v>
      </c>
      <c r="C77" t="s">
        <v>850</v>
      </c>
      <c r="D77" t="s">
        <v>903</v>
      </c>
      <c r="E77" t="s">
        <v>733</v>
      </c>
      <c r="F77" t="s">
        <v>901</v>
      </c>
      <c r="G77" t="s">
        <v>781</v>
      </c>
      <c r="H77" s="7"/>
      <c r="I77" s="7" t="s">
        <v>902</v>
      </c>
      <c r="J77" s="7"/>
      <c r="K77" s="7">
        <v>1</v>
      </c>
      <c r="Q77" s="7" t="s">
        <v>722</v>
      </c>
      <c r="R77" s="7" t="s">
        <v>722</v>
      </c>
    </row>
    <row r="78" spans="2:22" x14ac:dyDescent="0.2">
      <c r="B78" t="s">
        <v>904</v>
      </c>
      <c r="C78" t="s">
        <v>719</v>
      </c>
      <c r="D78" t="s">
        <v>905</v>
      </c>
      <c r="E78" t="s">
        <v>733</v>
      </c>
      <c r="F78" t="s">
        <v>906</v>
      </c>
      <c r="G78" t="s">
        <v>716</v>
      </c>
      <c r="H78" s="7"/>
      <c r="I78" s="7"/>
      <c r="J78" s="7"/>
      <c r="K78" s="7">
        <v>1</v>
      </c>
      <c r="Q78" s="7" t="s">
        <v>722</v>
      </c>
      <c r="R78" s="7" t="s">
        <v>722</v>
      </c>
    </row>
    <row r="79" spans="2:22" x14ac:dyDescent="0.2">
      <c r="B79" t="s">
        <v>907</v>
      </c>
      <c r="C79" t="s">
        <v>827</v>
      </c>
      <c r="D79" t="s">
        <v>908</v>
      </c>
      <c r="E79" t="s">
        <v>909</v>
      </c>
      <c r="F79" t="s">
        <v>910</v>
      </c>
      <c r="G79" t="s">
        <v>716</v>
      </c>
      <c r="H79" s="7"/>
      <c r="I79" s="7"/>
      <c r="J79" s="7"/>
      <c r="K79" s="7">
        <v>1</v>
      </c>
      <c r="Q79" s="7" t="s">
        <v>717</v>
      </c>
      <c r="R79" s="7" t="s">
        <v>717</v>
      </c>
    </row>
    <row r="80" spans="2:22" x14ac:dyDescent="0.2">
      <c r="B80" t="s">
        <v>911</v>
      </c>
      <c r="C80" t="s">
        <v>850</v>
      </c>
      <c r="D80" t="s">
        <v>912</v>
      </c>
      <c r="E80" t="s">
        <v>733</v>
      </c>
      <c r="F80" t="s">
        <v>913</v>
      </c>
      <c r="G80" t="s">
        <v>716</v>
      </c>
      <c r="H80" s="7"/>
      <c r="I80" s="7"/>
      <c r="J80" s="7"/>
      <c r="K80" s="7">
        <v>1</v>
      </c>
      <c r="Q80" s="7" t="s">
        <v>722</v>
      </c>
      <c r="R80" s="7" t="s">
        <v>722</v>
      </c>
    </row>
    <row r="81" spans="2:23" x14ac:dyDescent="0.2">
      <c r="B81" t="s">
        <v>911</v>
      </c>
      <c r="C81" t="s">
        <v>850</v>
      </c>
      <c r="D81" t="s">
        <v>914</v>
      </c>
      <c r="E81" t="s">
        <v>733</v>
      </c>
      <c r="F81" t="s">
        <v>915</v>
      </c>
      <c r="G81" t="s">
        <v>716</v>
      </c>
      <c r="H81" s="7"/>
      <c r="I81" s="7"/>
      <c r="J81" s="7"/>
      <c r="K81" s="7">
        <v>1</v>
      </c>
      <c r="Q81" s="7" t="s">
        <v>722</v>
      </c>
      <c r="R81" s="7" t="s">
        <v>722</v>
      </c>
    </row>
    <row r="82" spans="2:23" x14ac:dyDescent="0.2">
      <c r="B82" t="s">
        <v>916</v>
      </c>
      <c r="C82" t="s">
        <v>719</v>
      </c>
      <c r="D82" t="s">
        <v>917</v>
      </c>
      <c r="E82" t="s">
        <v>733</v>
      </c>
      <c r="F82" t="s">
        <v>918</v>
      </c>
      <c r="G82" t="s">
        <v>716</v>
      </c>
      <c r="H82" s="7"/>
      <c r="I82" s="7"/>
      <c r="J82" s="7"/>
      <c r="K82" s="7">
        <v>1</v>
      </c>
      <c r="Q82" s="7" t="s">
        <v>717</v>
      </c>
      <c r="R82" s="7" t="s">
        <v>717</v>
      </c>
    </row>
    <row r="83" spans="2:23" x14ac:dyDescent="0.2">
      <c r="B83" t="s">
        <v>919</v>
      </c>
      <c r="C83" t="s">
        <v>827</v>
      </c>
      <c r="D83" t="s">
        <v>920</v>
      </c>
      <c r="E83" t="s">
        <v>909</v>
      </c>
      <c r="F83" t="s">
        <v>921</v>
      </c>
      <c r="G83" t="s">
        <v>716</v>
      </c>
      <c r="H83" s="7"/>
      <c r="I83" s="7"/>
      <c r="J83" s="7"/>
      <c r="K83" s="7">
        <v>1</v>
      </c>
      <c r="Q83" s="7" t="s">
        <v>717</v>
      </c>
      <c r="R83" s="7" t="s">
        <v>717</v>
      </c>
    </row>
    <row r="84" spans="2:23" x14ac:dyDescent="0.2">
      <c r="B84" t="s">
        <v>511</v>
      </c>
      <c r="C84" t="s">
        <v>850</v>
      </c>
      <c r="D84" t="s">
        <v>922</v>
      </c>
      <c r="E84" t="s">
        <v>733</v>
      </c>
      <c r="F84" t="s">
        <v>923</v>
      </c>
      <c r="G84" t="s">
        <v>716</v>
      </c>
      <c r="H84" s="7" t="s">
        <v>52</v>
      </c>
      <c r="I84" s="7"/>
      <c r="J84" s="7"/>
      <c r="K84" s="7">
        <v>1</v>
      </c>
      <c r="Q84" s="7" t="s">
        <v>722</v>
      </c>
      <c r="R84" s="7" t="s">
        <v>722</v>
      </c>
    </row>
    <row r="85" spans="2:23" x14ac:dyDescent="0.2">
      <c r="B85" t="s">
        <v>514</v>
      </c>
      <c r="C85" t="s">
        <v>719</v>
      </c>
      <c r="D85" t="s">
        <v>924</v>
      </c>
      <c r="E85" t="s">
        <v>733</v>
      </c>
      <c r="F85" t="s">
        <v>925</v>
      </c>
      <c r="G85" t="s">
        <v>716</v>
      </c>
      <c r="H85" s="7"/>
      <c r="I85" s="7"/>
      <c r="J85" s="7"/>
      <c r="K85" s="7">
        <v>1</v>
      </c>
      <c r="O85" s="7" t="s">
        <v>722</v>
      </c>
    </row>
    <row r="86" spans="2:23" x14ac:dyDescent="0.2">
      <c r="B86" t="s">
        <v>516</v>
      </c>
      <c r="C86" t="s">
        <v>712</v>
      </c>
      <c r="D86" t="s">
        <v>926</v>
      </c>
      <c r="E86" t="s">
        <v>714</v>
      </c>
      <c r="F86" t="s">
        <v>927</v>
      </c>
      <c r="G86" t="s">
        <v>716</v>
      </c>
      <c r="H86" s="7"/>
      <c r="I86" s="7"/>
      <c r="J86" s="7"/>
      <c r="K86" s="7">
        <v>1</v>
      </c>
      <c r="Q86" s="7" t="s">
        <v>717</v>
      </c>
      <c r="R86" s="7" t="s">
        <v>717</v>
      </c>
    </row>
    <row r="87" spans="2:23" x14ac:dyDescent="0.2">
      <c r="B87" t="s">
        <v>516</v>
      </c>
      <c r="C87" t="s">
        <v>712</v>
      </c>
      <c r="D87" t="s">
        <v>928</v>
      </c>
      <c r="E87" t="s">
        <v>714</v>
      </c>
      <c r="F87" t="s">
        <v>929</v>
      </c>
      <c r="G87" t="s">
        <v>716</v>
      </c>
      <c r="H87" s="7"/>
      <c r="I87" s="7"/>
      <c r="J87" s="7"/>
      <c r="K87" s="7">
        <v>1</v>
      </c>
      <c r="Q87" s="7" t="s">
        <v>717</v>
      </c>
      <c r="R87" s="7" t="s">
        <v>717</v>
      </c>
    </row>
    <row r="88" spans="2:23" x14ac:dyDescent="0.2">
      <c r="B88" t="s">
        <v>516</v>
      </c>
      <c r="C88" t="s">
        <v>712</v>
      </c>
      <c r="D88" t="s">
        <v>930</v>
      </c>
      <c r="E88" t="s">
        <v>714</v>
      </c>
      <c r="F88" t="s">
        <v>931</v>
      </c>
      <c r="G88" t="s">
        <v>716</v>
      </c>
      <c r="H88" s="7" t="s">
        <v>52</v>
      </c>
      <c r="I88" s="7"/>
      <c r="J88" s="7"/>
      <c r="K88" s="7">
        <v>1</v>
      </c>
      <c r="Q88" s="7" t="s">
        <v>717</v>
      </c>
      <c r="R88" s="7" t="s">
        <v>717</v>
      </c>
      <c r="S88" s="7" t="s">
        <v>717</v>
      </c>
      <c r="T88" s="7" t="s">
        <v>717</v>
      </c>
      <c r="U88" s="7" t="s">
        <v>717</v>
      </c>
      <c r="V88" s="7" t="s">
        <v>717</v>
      </c>
    </row>
    <row r="89" spans="2:23" x14ac:dyDescent="0.2">
      <c r="B89" t="s">
        <v>516</v>
      </c>
      <c r="C89" t="s">
        <v>712</v>
      </c>
      <c r="D89" t="s">
        <v>932</v>
      </c>
      <c r="E89" t="s">
        <v>714</v>
      </c>
      <c r="F89" t="s">
        <v>933</v>
      </c>
      <c r="G89" t="s">
        <v>716</v>
      </c>
      <c r="H89" s="7"/>
      <c r="I89" s="7"/>
      <c r="J89" s="7"/>
      <c r="K89" s="7">
        <v>1</v>
      </c>
      <c r="M89" s="7" t="s">
        <v>760</v>
      </c>
      <c r="Q89" s="7" t="s">
        <v>717</v>
      </c>
      <c r="R89" s="7" t="s">
        <v>717</v>
      </c>
    </row>
    <row r="90" spans="2:23" x14ac:dyDescent="0.2">
      <c r="B90" t="s">
        <v>521</v>
      </c>
      <c r="C90" t="s">
        <v>827</v>
      </c>
      <c r="D90" t="s">
        <v>934</v>
      </c>
      <c r="E90" t="s">
        <v>829</v>
      </c>
      <c r="F90" t="s">
        <v>935</v>
      </c>
      <c r="G90" t="s">
        <v>716</v>
      </c>
      <c r="H90" s="7"/>
      <c r="I90" s="7"/>
      <c r="J90" s="7"/>
      <c r="K90" s="7">
        <v>1</v>
      </c>
      <c r="Q90" s="7" t="s">
        <v>717</v>
      </c>
      <c r="R90" s="7" t="s">
        <v>717</v>
      </c>
    </row>
    <row r="91" spans="2:23" x14ac:dyDescent="0.2">
      <c r="B91" t="s">
        <v>521</v>
      </c>
      <c r="C91" t="s">
        <v>827</v>
      </c>
      <c r="D91" t="s">
        <v>936</v>
      </c>
      <c r="E91" t="s">
        <v>829</v>
      </c>
      <c r="F91" t="s">
        <v>937</v>
      </c>
      <c r="G91" t="s">
        <v>716</v>
      </c>
      <c r="H91" s="7"/>
      <c r="I91" s="7"/>
      <c r="J91" s="7"/>
      <c r="K91" s="7">
        <v>1</v>
      </c>
      <c r="Q91" s="7" t="s">
        <v>717</v>
      </c>
      <c r="R91" s="7" t="s">
        <v>717</v>
      </c>
    </row>
    <row r="92" spans="2:23" x14ac:dyDescent="0.2">
      <c r="B92" t="s">
        <v>521</v>
      </c>
      <c r="C92" t="s">
        <v>827</v>
      </c>
      <c r="D92" t="s">
        <v>938</v>
      </c>
      <c r="E92" t="s">
        <v>829</v>
      </c>
      <c r="F92" t="s">
        <v>939</v>
      </c>
      <c r="G92" t="s">
        <v>716</v>
      </c>
      <c r="H92" s="7"/>
      <c r="I92" s="7"/>
      <c r="J92" s="7"/>
      <c r="K92" s="7">
        <v>1</v>
      </c>
      <c r="Q92" s="7" t="s">
        <v>717</v>
      </c>
      <c r="R92" s="7" t="s">
        <v>717</v>
      </c>
    </row>
    <row r="93" spans="2:23" x14ac:dyDescent="0.2">
      <c r="B93" t="s">
        <v>521</v>
      </c>
      <c r="C93" t="s">
        <v>827</v>
      </c>
      <c r="D93" t="s">
        <v>940</v>
      </c>
      <c r="E93" t="s">
        <v>829</v>
      </c>
      <c r="F93" t="s">
        <v>941</v>
      </c>
      <c r="G93" t="s">
        <v>716</v>
      </c>
      <c r="H93" s="7"/>
      <c r="I93" s="7"/>
      <c r="J93" s="7"/>
      <c r="K93" s="7">
        <v>1</v>
      </c>
      <c r="Q93" s="7" t="s">
        <v>717</v>
      </c>
      <c r="R93" s="7" t="s">
        <v>717</v>
      </c>
    </row>
    <row r="94" spans="2:23" x14ac:dyDescent="0.2">
      <c r="B94" t="s">
        <v>523</v>
      </c>
      <c r="C94" t="s">
        <v>719</v>
      </c>
      <c r="D94" t="s">
        <v>942</v>
      </c>
      <c r="E94" t="s">
        <v>733</v>
      </c>
      <c r="F94" t="s">
        <v>943</v>
      </c>
      <c r="G94" t="s">
        <v>716</v>
      </c>
      <c r="H94" s="7"/>
      <c r="I94" s="7"/>
      <c r="J94" s="7"/>
      <c r="K94" s="7">
        <v>1</v>
      </c>
      <c r="Q94" s="7" t="s">
        <v>717</v>
      </c>
      <c r="R94" s="7" t="s">
        <v>717</v>
      </c>
      <c r="W94" s="7" t="s">
        <v>722</v>
      </c>
    </row>
    <row r="95" spans="2:23" x14ac:dyDescent="0.2">
      <c r="B95" t="s">
        <v>525</v>
      </c>
      <c r="C95" t="s">
        <v>712</v>
      </c>
      <c r="D95" t="s">
        <v>944</v>
      </c>
      <c r="E95" t="s">
        <v>714</v>
      </c>
      <c r="F95" t="s">
        <v>945</v>
      </c>
      <c r="G95" t="s">
        <v>716</v>
      </c>
      <c r="H95" s="7"/>
      <c r="I95" s="7"/>
      <c r="J95" s="7"/>
      <c r="K95" s="7">
        <v>1</v>
      </c>
      <c r="Q95" s="7" t="s">
        <v>717</v>
      </c>
      <c r="R95" s="7" t="s">
        <v>717</v>
      </c>
    </row>
    <row r="96" spans="2:23" x14ac:dyDescent="0.2">
      <c r="B96" t="s">
        <v>525</v>
      </c>
      <c r="C96" t="s">
        <v>712</v>
      </c>
      <c r="D96" t="s">
        <v>946</v>
      </c>
      <c r="E96" t="s">
        <v>714</v>
      </c>
      <c r="F96" t="s">
        <v>947</v>
      </c>
      <c r="G96" t="s">
        <v>716</v>
      </c>
      <c r="H96" s="7"/>
      <c r="I96" s="7"/>
      <c r="J96" s="7"/>
      <c r="K96" s="7">
        <v>1</v>
      </c>
      <c r="Q96" s="7" t="s">
        <v>717</v>
      </c>
      <c r="R96" s="7" t="s">
        <v>717</v>
      </c>
    </row>
    <row r="97" spans="2:23" x14ac:dyDescent="0.2">
      <c r="B97" t="s">
        <v>527</v>
      </c>
      <c r="D97" t="s">
        <v>948</v>
      </c>
      <c r="E97" t="s">
        <v>858</v>
      </c>
      <c r="F97" t="s">
        <v>949</v>
      </c>
      <c r="H97" s="7"/>
      <c r="I97" s="7"/>
      <c r="J97" s="7"/>
      <c r="K97" s="7">
        <v>1</v>
      </c>
      <c r="Q97" s="7" t="s">
        <v>717</v>
      </c>
      <c r="R97" s="7" t="s">
        <v>717</v>
      </c>
    </row>
    <row r="98" spans="2:23" x14ac:dyDescent="0.2">
      <c r="B98" t="s">
        <v>527</v>
      </c>
      <c r="D98" t="s">
        <v>950</v>
      </c>
      <c r="E98" t="s">
        <v>951</v>
      </c>
      <c r="F98" t="s">
        <v>952</v>
      </c>
      <c r="H98" s="7"/>
      <c r="I98" s="7"/>
      <c r="J98" s="7"/>
      <c r="K98" s="7">
        <v>1</v>
      </c>
      <c r="Q98" s="7" t="s">
        <v>717</v>
      </c>
      <c r="R98" s="7" t="s">
        <v>717</v>
      </c>
    </row>
    <row r="99" spans="2:23" x14ac:dyDescent="0.2">
      <c r="B99" t="s">
        <v>529</v>
      </c>
      <c r="C99" t="s">
        <v>719</v>
      </c>
      <c r="D99" t="s">
        <v>953</v>
      </c>
      <c r="E99" t="s">
        <v>733</v>
      </c>
      <c r="F99" t="s">
        <v>954</v>
      </c>
      <c r="G99" t="s">
        <v>716</v>
      </c>
      <c r="H99" s="7"/>
      <c r="I99" s="7"/>
      <c r="J99" s="7"/>
      <c r="K99" s="7">
        <v>1</v>
      </c>
    </row>
    <row r="100" spans="2:23" x14ac:dyDescent="0.2">
      <c r="B100" t="s">
        <v>531</v>
      </c>
      <c r="C100" t="s">
        <v>712</v>
      </c>
      <c r="D100" t="s">
        <v>955</v>
      </c>
      <c r="E100" t="s">
        <v>714</v>
      </c>
      <c r="F100" t="s">
        <v>956</v>
      </c>
      <c r="G100" t="s">
        <v>716</v>
      </c>
      <c r="H100" s="7"/>
      <c r="I100" s="7"/>
      <c r="J100" s="7"/>
      <c r="K100" s="7">
        <v>1</v>
      </c>
      <c r="Q100" s="7" t="s">
        <v>722</v>
      </c>
      <c r="R100" s="7" t="s">
        <v>722</v>
      </c>
    </row>
    <row r="101" spans="2:23" x14ac:dyDescent="0.2">
      <c r="B101" t="s">
        <v>535</v>
      </c>
      <c r="C101" t="s">
        <v>712</v>
      </c>
      <c r="D101" t="s">
        <v>957</v>
      </c>
      <c r="E101" t="s">
        <v>958</v>
      </c>
      <c r="F101" t="s">
        <v>959</v>
      </c>
      <c r="G101" t="s">
        <v>716</v>
      </c>
      <c r="H101" s="7"/>
      <c r="I101" s="7"/>
      <c r="J101" s="7">
        <v>1</v>
      </c>
      <c r="K101" s="7"/>
    </row>
    <row r="102" spans="2:23" x14ac:dyDescent="0.2">
      <c r="B102" t="s">
        <v>535</v>
      </c>
      <c r="C102" t="s">
        <v>712</v>
      </c>
      <c r="D102" t="s">
        <v>960</v>
      </c>
      <c r="E102" t="s">
        <v>958</v>
      </c>
      <c r="F102" t="s">
        <v>961</v>
      </c>
      <c r="G102" t="s">
        <v>716</v>
      </c>
      <c r="H102" s="7"/>
      <c r="I102" s="7"/>
      <c r="J102" s="7">
        <v>1</v>
      </c>
      <c r="K102" s="7"/>
      <c r="Q102" s="7" t="s">
        <v>717</v>
      </c>
      <c r="R102" s="7" t="s">
        <v>717</v>
      </c>
      <c r="W102" s="7" t="s">
        <v>722</v>
      </c>
    </row>
    <row r="103" spans="2:23" x14ac:dyDescent="0.2">
      <c r="B103" t="s">
        <v>538</v>
      </c>
      <c r="C103" t="s">
        <v>757</v>
      </c>
      <c r="D103" t="s">
        <v>962</v>
      </c>
      <c r="E103" t="s">
        <v>736</v>
      </c>
      <c r="F103" t="s">
        <v>963</v>
      </c>
      <c r="G103" t="s">
        <v>716</v>
      </c>
      <c r="H103" s="7"/>
      <c r="I103" s="7"/>
      <c r="J103" s="7"/>
      <c r="K103" s="7">
        <v>1</v>
      </c>
      <c r="L103" s="7" t="s">
        <v>760</v>
      </c>
      <c r="O103" s="7" t="s">
        <v>722</v>
      </c>
    </row>
    <row r="104" spans="2:23" x14ac:dyDescent="0.2">
      <c r="B104" t="s">
        <v>541</v>
      </c>
      <c r="C104" t="s">
        <v>712</v>
      </c>
      <c r="D104" t="s">
        <v>964</v>
      </c>
      <c r="E104" t="s">
        <v>714</v>
      </c>
      <c r="F104" t="s">
        <v>965</v>
      </c>
      <c r="G104" t="s">
        <v>716</v>
      </c>
      <c r="H104" s="7"/>
      <c r="I104" s="7"/>
      <c r="J104" s="7"/>
      <c r="K104" s="7">
        <v>1</v>
      </c>
      <c r="Q104" s="7" t="s">
        <v>722</v>
      </c>
      <c r="R104" s="7" t="s">
        <v>722</v>
      </c>
    </row>
    <row r="105" spans="2:23" x14ac:dyDescent="0.2">
      <c r="B105" t="s">
        <v>543</v>
      </c>
      <c r="C105" t="s">
        <v>712</v>
      </c>
      <c r="D105" t="s">
        <v>966</v>
      </c>
      <c r="E105" t="s">
        <v>958</v>
      </c>
      <c r="F105" t="s">
        <v>967</v>
      </c>
      <c r="G105" t="s">
        <v>716</v>
      </c>
      <c r="H105" s="7" t="s">
        <v>52</v>
      </c>
      <c r="I105" s="7"/>
      <c r="J105" s="7">
        <v>1</v>
      </c>
      <c r="K105" s="7"/>
      <c r="S105" s="7" t="s">
        <v>717</v>
      </c>
      <c r="T105" s="7" t="s">
        <v>717</v>
      </c>
      <c r="U105" s="7" t="s">
        <v>717</v>
      </c>
      <c r="V105" s="7" t="s">
        <v>717</v>
      </c>
    </row>
    <row r="106" spans="2:23" x14ac:dyDescent="0.2">
      <c r="B106" t="s">
        <v>545</v>
      </c>
      <c r="C106" t="s">
        <v>712</v>
      </c>
      <c r="D106" t="s">
        <v>968</v>
      </c>
      <c r="E106" t="s">
        <v>714</v>
      </c>
      <c r="F106" t="s">
        <v>969</v>
      </c>
      <c r="G106" t="s">
        <v>716</v>
      </c>
      <c r="H106" s="7" t="s">
        <v>52</v>
      </c>
      <c r="I106" s="7"/>
      <c r="J106" s="7"/>
      <c r="K106" s="7">
        <v>1</v>
      </c>
      <c r="Q106" s="7" t="s">
        <v>717</v>
      </c>
      <c r="R106" s="7" t="s">
        <v>717</v>
      </c>
      <c r="S106" s="7" t="s">
        <v>717</v>
      </c>
      <c r="T106" s="7" t="s">
        <v>717</v>
      </c>
      <c r="U106" s="7" t="s">
        <v>717</v>
      </c>
      <c r="V106" s="7" t="s">
        <v>717</v>
      </c>
    </row>
    <row r="107" spans="2:23" x14ac:dyDescent="0.2">
      <c r="B107" t="s">
        <v>547</v>
      </c>
      <c r="C107" t="s">
        <v>712</v>
      </c>
      <c r="D107" t="s">
        <v>970</v>
      </c>
      <c r="E107" t="s">
        <v>714</v>
      </c>
      <c r="F107" t="s">
        <v>971</v>
      </c>
      <c r="G107" t="s">
        <v>716</v>
      </c>
      <c r="H107" s="7"/>
      <c r="I107" s="7"/>
      <c r="J107" s="7"/>
      <c r="K107" s="7">
        <v>1</v>
      </c>
      <c r="Q107" s="7" t="s">
        <v>717</v>
      </c>
      <c r="R107" s="7" t="s">
        <v>717</v>
      </c>
      <c r="S107" s="7" t="s">
        <v>717</v>
      </c>
      <c r="T107" s="7" t="s">
        <v>717</v>
      </c>
      <c r="U107" s="7" t="s">
        <v>717</v>
      </c>
      <c r="V107" s="7" t="s">
        <v>717</v>
      </c>
    </row>
    <row r="108" spans="2:23" x14ac:dyDescent="0.2">
      <c r="B108" t="s">
        <v>549</v>
      </c>
      <c r="C108" t="s">
        <v>719</v>
      </c>
      <c r="D108" t="s">
        <v>972</v>
      </c>
      <c r="E108" t="s">
        <v>733</v>
      </c>
      <c r="F108" t="s">
        <v>973</v>
      </c>
      <c r="G108" t="s">
        <v>716</v>
      </c>
      <c r="H108" s="7"/>
      <c r="I108" s="7"/>
      <c r="J108" s="7"/>
      <c r="K108" s="7">
        <v>1</v>
      </c>
      <c r="Q108" s="7" t="s">
        <v>717</v>
      </c>
      <c r="R108" s="7" t="s">
        <v>717</v>
      </c>
      <c r="W108" s="7" t="s">
        <v>722</v>
      </c>
    </row>
    <row r="109" spans="2:23" x14ac:dyDescent="0.2">
      <c r="B109" t="s">
        <v>551</v>
      </c>
      <c r="C109" t="s">
        <v>712</v>
      </c>
      <c r="D109" t="s">
        <v>974</v>
      </c>
      <c r="E109" t="s">
        <v>714</v>
      </c>
      <c r="F109" t="s">
        <v>975</v>
      </c>
      <c r="G109" t="s">
        <v>716</v>
      </c>
      <c r="H109" s="7" t="s">
        <v>52</v>
      </c>
      <c r="I109" s="7"/>
      <c r="J109" s="7"/>
      <c r="K109" s="7">
        <v>1</v>
      </c>
      <c r="Q109" s="7" t="s">
        <v>717</v>
      </c>
      <c r="R109" s="7" t="s">
        <v>717</v>
      </c>
      <c r="S109" s="7" t="s">
        <v>717</v>
      </c>
      <c r="T109" s="7" t="s">
        <v>717</v>
      </c>
      <c r="U109" s="7" t="s">
        <v>717</v>
      </c>
      <c r="V109" s="7" t="s">
        <v>717</v>
      </c>
    </row>
    <row r="110" spans="2:23" x14ac:dyDescent="0.2">
      <c r="B110" t="s">
        <v>555</v>
      </c>
      <c r="C110" t="s">
        <v>850</v>
      </c>
      <c r="D110" t="s">
        <v>976</v>
      </c>
      <c r="E110" t="s">
        <v>736</v>
      </c>
      <c r="F110" t="s">
        <v>977</v>
      </c>
      <c r="G110" t="s">
        <v>716</v>
      </c>
      <c r="H110" s="7" t="s">
        <v>52</v>
      </c>
      <c r="I110" s="7" t="s">
        <v>978</v>
      </c>
      <c r="J110" s="7"/>
      <c r="K110" s="7">
        <v>1</v>
      </c>
      <c r="P110" s="7" t="s">
        <v>722</v>
      </c>
      <c r="Q110" s="7" t="s">
        <v>717</v>
      </c>
      <c r="R110" s="7" t="s">
        <v>717</v>
      </c>
      <c r="S110" s="7" t="s">
        <v>717</v>
      </c>
      <c r="T110" s="7" t="s">
        <v>717</v>
      </c>
      <c r="U110" s="7" t="s">
        <v>717</v>
      </c>
      <c r="V110" s="7" t="s">
        <v>717</v>
      </c>
    </row>
    <row r="111" spans="2:23" x14ac:dyDescent="0.2">
      <c r="B111" t="s">
        <v>555</v>
      </c>
      <c r="C111" t="s">
        <v>850</v>
      </c>
      <c r="D111" t="s">
        <v>979</v>
      </c>
      <c r="E111" t="s">
        <v>736</v>
      </c>
      <c r="F111" t="s">
        <v>980</v>
      </c>
      <c r="G111" t="s">
        <v>716</v>
      </c>
      <c r="H111" s="7" t="s">
        <v>52</v>
      </c>
      <c r="I111" s="7" t="s">
        <v>981</v>
      </c>
      <c r="J111" s="7"/>
      <c r="K111" s="7">
        <v>1</v>
      </c>
      <c r="M111" s="7" t="s">
        <v>760</v>
      </c>
      <c r="P111" s="7" t="s">
        <v>722</v>
      </c>
      <c r="Q111" s="7" t="s">
        <v>717</v>
      </c>
      <c r="R111" s="7" t="s">
        <v>717</v>
      </c>
      <c r="S111" s="7" t="s">
        <v>717</v>
      </c>
      <c r="T111" s="7" t="s">
        <v>717</v>
      </c>
      <c r="U111" s="7" t="s">
        <v>717</v>
      </c>
      <c r="V111" s="7" t="s">
        <v>717</v>
      </c>
    </row>
    <row r="112" spans="2:23" x14ac:dyDescent="0.2">
      <c r="B112" t="s">
        <v>558</v>
      </c>
      <c r="C112" t="s">
        <v>719</v>
      </c>
      <c r="D112" t="s">
        <v>982</v>
      </c>
      <c r="E112" t="s">
        <v>733</v>
      </c>
      <c r="F112" t="s">
        <v>983</v>
      </c>
      <c r="G112" t="s">
        <v>716</v>
      </c>
      <c r="H112" s="7"/>
      <c r="I112" s="7" t="s">
        <v>984</v>
      </c>
      <c r="J112" s="7"/>
      <c r="K112" s="7">
        <v>1</v>
      </c>
      <c r="O112" s="7" t="s">
        <v>722</v>
      </c>
    </row>
    <row r="113" spans="2:23" x14ac:dyDescent="0.2">
      <c r="B113" t="s">
        <v>561</v>
      </c>
      <c r="C113" t="s">
        <v>712</v>
      </c>
      <c r="D113" t="s">
        <v>985</v>
      </c>
      <c r="E113" t="s">
        <v>714</v>
      </c>
      <c r="F113" t="s">
        <v>986</v>
      </c>
      <c r="G113" t="s">
        <v>716</v>
      </c>
      <c r="H113" s="7" t="s">
        <v>52</v>
      </c>
      <c r="I113" s="7"/>
      <c r="J113" s="7"/>
      <c r="K113" s="7">
        <v>1</v>
      </c>
      <c r="Q113" s="7" t="s">
        <v>717</v>
      </c>
      <c r="R113" s="7" t="s">
        <v>717</v>
      </c>
      <c r="S113" s="7" t="s">
        <v>717</v>
      </c>
      <c r="T113" s="7" t="s">
        <v>717</v>
      </c>
      <c r="U113" s="7" t="s">
        <v>717</v>
      </c>
      <c r="V113" s="7" t="s">
        <v>717</v>
      </c>
    </row>
    <row r="114" spans="2:23" x14ac:dyDescent="0.2">
      <c r="B114" t="s">
        <v>563</v>
      </c>
      <c r="C114" t="s">
        <v>850</v>
      </c>
      <c r="D114" t="s">
        <v>987</v>
      </c>
      <c r="E114" t="s">
        <v>736</v>
      </c>
      <c r="F114" t="s">
        <v>988</v>
      </c>
      <c r="G114" t="s">
        <v>716</v>
      </c>
      <c r="H114" s="7" t="s">
        <v>52</v>
      </c>
      <c r="I114" s="7" t="s">
        <v>978</v>
      </c>
      <c r="J114" s="7"/>
      <c r="K114" s="7">
        <v>1</v>
      </c>
      <c r="P114" s="7" t="s">
        <v>722</v>
      </c>
      <c r="Q114" s="7" t="s">
        <v>717</v>
      </c>
      <c r="R114" s="7" t="s">
        <v>717</v>
      </c>
      <c r="S114" s="7" t="s">
        <v>717</v>
      </c>
      <c r="T114" s="7" t="s">
        <v>717</v>
      </c>
      <c r="U114" s="7" t="s">
        <v>717</v>
      </c>
      <c r="V114" s="7" t="s">
        <v>717</v>
      </c>
    </row>
    <row r="115" spans="2:23" x14ac:dyDescent="0.2">
      <c r="B115" t="s">
        <v>563</v>
      </c>
      <c r="C115" t="s">
        <v>850</v>
      </c>
      <c r="D115" t="s">
        <v>989</v>
      </c>
      <c r="E115" t="s">
        <v>736</v>
      </c>
      <c r="F115" t="s">
        <v>990</v>
      </c>
      <c r="G115" t="s">
        <v>716</v>
      </c>
      <c r="H115" s="7" t="s">
        <v>52</v>
      </c>
      <c r="I115" s="7" t="s">
        <v>981</v>
      </c>
      <c r="J115" s="7"/>
      <c r="K115" s="7">
        <v>1</v>
      </c>
      <c r="M115" s="7" t="s">
        <v>760</v>
      </c>
      <c r="P115" s="7" t="s">
        <v>722</v>
      </c>
      <c r="Q115" s="7" t="s">
        <v>717</v>
      </c>
      <c r="R115" s="7" t="s">
        <v>717</v>
      </c>
      <c r="S115" s="7" t="s">
        <v>717</v>
      </c>
      <c r="T115" s="7" t="s">
        <v>717</v>
      </c>
      <c r="U115" s="7" t="s">
        <v>717</v>
      </c>
      <c r="V115" s="7" t="s">
        <v>717</v>
      </c>
    </row>
    <row r="116" spans="2:23" x14ac:dyDescent="0.2">
      <c r="B116" t="s">
        <v>566</v>
      </c>
      <c r="C116" t="s">
        <v>719</v>
      </c>
      <c r="D116" t="s">
        <v>991</v>
      </c>
      <c r="E116" t="s">
        <v>733</v>
      </c>
      <c r="F116" t="s">
        <v>992</v>
      </c>
      <c r="G116" t="s">
        <v>716</v>
      </c>
      <c r="H116" s="7"/>
      <c r="I116" s="7"/>
      <c r="J116" s="7"/>
      <c r="K116" s="7">
        <v>1</v>
      </c>
      <c r="Q116" s="7" t="s">
        <v>722</v>
      </c>
      <c r="R116" s="7" t="s">
        <v>722</v>
      </c>
    </row>
    <row r="117" spans="2:23" x14ac:dyDescent="0.2">
      <c r="B117" t="s">
        <v>493</v>
      </c>
      <c r="C117" t="s">
        <v>712</v>
      </c>
      <c r="D117" t="s">
        <v>993</v>
      </c>
      <c r="E117" t="s">
        <v>764</v>
      </c>
      <c r="F117" t="s">
        <v>994</v>
      </c>
      <c r="G117" t="s">
        <v>716</v>
      </c>
      <c r="H117" s="7"/>
      <c r="I117" s="7"/>
      <c r="J117" s="7"/>
      <c r="K117" s="7">
        <v>1</v>
      </c>
      <c r="M117" s="7" t="s">
        <v>760</v>
      </c>
      <c r="Q117" s="7" t="s">
        <v>722</v>
      </c>
      <c r="R117" s="7" t="s">
        <v>722</v>
      </c>
    </row>
    <row r="118" spans="2:23" x14ac:dyDescent="0.2">
      <c r="B118" t="s">
        <v>588</v>
      </c>
      <c r="C118" t="s">
        <v>850</v>
      </c>
      <c r="D118" t="s">
        <v>995</v>
      </c>
      <c r="E118" t="s">
        <v>736</v>
      </c>
      <c r="F118" t="s">
        <v>996</v>
      </c>
      <c r="G118" t="s">
        <v>716</v>
      </c>
      <c r="H118" s="7" t="s">
        <v>52</v>
      </c>
      <c r="I118" s="7" t="s">
        <v>981</v>
      </c>
      <c r="J118" s="7"/>
      <c r="K118" s="7">
        <v>1</v>
      </c>
      <c r="M118" s="7" t="s">
        <v>760</v>
      </c>
      <c r="P118" s="7" t="s">
        <v>722</v>
      </c>
      <c r="Q118" s="7" t="s">
        <v>717</v>
      </c>
      <c r="R118" s="7" t="s">
        <v>717</v>
      </c>
      <c r="S118" s="7" t="s">
        <v>717</v>
      </c>
      <c r="T118" s="7" t="s">
        <v>717</v>
      </c>
      <c r="U118" s="7" t="s">
        <v>717</v>
      </c>
      <c r="V118" s="7" t="s">
        <v>717</v>
      </c>
    </row>
    <row r="119" spans="2:23" x14ac:dyDescent="0.2">
      <c r="B119" t="s">
        <v>588</v>
      </c>
      <c r="C119" t="s">
        <v>850</v>
      </c>
      <c r="D119" t="s">
        <v>997</v>
      </c>
      <c r="E119" t="s">
        <v>736</v>
      </c>
      <c r="F119" t="s">
        <v>998</v>
      </c>
      <c r="G119" t="s">
        <v>716</v>
      </c>
      <c r="H119" s="7" t="s">
        <v>52</v>
      </c>
      <c r="I119" s="7" t="s">
        <v>978</v>
      </c>
      <c r="J119" s="7"/>
      <c r="K119" s="7">
        <v>1</v>
      </c>
      <c r="P119" s="7" t="s">
        <v>722</v>
      </c>
      <c r="Q119" s="7" t="s">
        <v>717</v>
      </c>
      <c r="R119" s="7" t="s">
        <v>717</v>
      </c>
      <c r="S119" s="7" t="s">
        <v>717</v>
      </c>
      <c r="T119" s="7" t="s">
        <v>717</v>
      </c>
      <c r="U119" s="7" t="s">
        <v>717</v>
      </c>
      <c r="V119" s="7" t="s">
        <v>717</v>
      </c>
    </row>
    <row r="120" spans="2:23" x14ac:dyDescent="0.2">
      <c r="B120" t="s">
        <v>590</v>
      </c>
      <c r="C120" t="s">
        <v>719</v>
      </c>
      <c r="D120" t="s">
        <v>999</v>
      </c>
      <c r="E120" t="s">
        <v>733</v>
      </c>
      <c r="F120" t="s">
        <v>1000</v>
      </c>
      <c r="G120" t="s">
        <v>716</v>
      </c>
      <c r="H120" s="7"/>
      <c r="I120" s="7"/>
      <c r="J120" s="7"/>
      <c r="K120" s="7">
        <v>1</v>
      </c>
    </row>
    <row r="121" spans="2:23" x14ac:dyDescent="0.2">
      <c r="B121" t="s">
        <v>577</v>
      </c>
      <c r="D121" t="s">
        <v>1001</v>
      </c>
      <c r="E121" t="s">
        <v>1002</v>
      </c>
      <c r="F121" t="s">
        <v>1003</v>
      </c>
      <c r="H121" s="7"/>
      <c r="I121" s="7"/>
      <c r="J121" s="7">
        <v>1</v>
      </c>
      <c r="K121" s="7"/>
      <c r="Q121" s="7" t="s">
        <v>717</v>
      </c>
      <c r="R121" s="7" t="s">
        <v>717</v>
      </c>
    </row>
    <row r="122" spans="2:23" x14ac:dyDescent="0.2">
      <c r="B122" t="s">
        <v>579</v>
      </c>
      <c r="C122" t="s">
        <v>719</v>
      </c>
      <c r="D122" t="s">
        <v>1004</v>
      </c>
      <c r="E122" t="s">
        <v>733</v>
      </c>
      <c r="F122" t="s">
        <v>1005</v>
      </c>
      <c r="G122" t="s">
        <v>716</v>
      </c>
      <c r="H122" s="7"/>
      <c r="I122" s="7"/>
      <c r="J122" s="7"/>
      <c r="K122" s="7">
        <v>1</v>
      </c>
      <c r="Q122" s="7" t="s">
        <v>722</v>
      </c>
      <c r="R122" s="7" t="s">
        <v>722</v>
      </c>
      <c r="W122" s="7" t="s">
        <v>722</v>
      </c>
    </row>
    <row r="123" spans="2:23" x14ac:dyDescent="0.2">
      <c r="B123" t="s">
        <v>581</v>
      </c>
      <c r="C123" t="s">
        <v>719</v>
      </c>
      <c r="D123" t="s">
        <v>1006</v>
      </c>
      <c r="E123" t="s">
        <v>733</v>
      </c>
      <c r="F123" t="s">
        <v>1007</v>
      </c>
      <c r="G123" t="s">
        <v>716</v>
      </c>
      <c r="H123" s="7"/>
      <c r="I123" s="7"/>
      <c r="J123" s="7"/>
      <c r="K123" s="7">
        <v>1</v>
      </c>
      <c r="O123" s="7" t="s">
        <v>722</v>
      </c>
    </row>
    <row r="124" spans="2:23" x14ac:dyDescent="0.2">
      <c r="B124" t="s">
        <v>583</v>
      </c>
      <c r="D124" t="s">
        <v>1008</v>
      </c>
      <c r="E124" t="s">
        <v>1002</v>
      </c>
      <c r="F124" t="s">
        <v>1009</v>
      </c>
      <c r="H124" s="7"/>
      <c r="I124" s="7"/>
      <c r="J124" s="7">
        <v>1</v>
      </c>
      <c r="K124" s="7"/>
      <c r="Q124" s="7" t="s">
        <v>717</v>
      </c>
      <c r="R124" s="7" t="s">
        <v>717</v>
      </c>
    </row>
    <row r="125" spans="2:23" x14ac:dyDescent="0.2">
      <c r="B125" t="s">
        <v>1010</v>
      </c>
      <c r="C125" t="s">
        <v>719</v>
      </c>
      <c r="D125" t="s">
        <v>1011</v>
      </c>
      <c r="E125" t="s">
        <v>733</v>
      </c>
      <c r="F125" t="s">
        <v>1012</v>
      </c>
      <c r="G125" t="s">
        <v>716</v>
      </c>
      <c r="H125" s="7"/>
      <c r="I125" s="7"/>
      <c r="J125" s="7"/>
      <c r="K125" s="7">
        <v>1</v>
      </c>
      <c r="Q125" s="7" t="s">
        <v>717</v>
      </c>
      <c r="R125" s="7" t="s">
        <v>717</v>
      </c>
      <c r="W125" s="7" t="s">
        <v>722</v>
      </c>
    </row>
    <row r="126" spans="2:23" x14ac:dyDescent="0.2">
      <c r="B126" t="s">
        <v>1013</v>
      </c>
      <c r="C126" t="s">
        <v>719</v>
      </c>
      <c r="D126" t="s">
        <v>1014</v>
      </c>
      <c r="E126" t="s">
        <v>733</v>
      </c>
      <c r="F126" t="s">
        <v>1015</v>
      </c>
      <c r="G126" t="s">
        <v>716</v>
      </c>
      <c r="H126" s="7"/>
      <c r="I126" s="7"/>
      <c r="J126" s="7"/>
      <c r="K126" s="7">
        <v>1</v>
      </c>
      <c r="Q126" s="7" t="s">
        <v>722</v>
      </c>
      <c r="R126" s="7" t="s">
        <v>722</v>
      </c>
      <c r="W126" s="7" t="s">
        <v>722</v>
      </c>
    </row>
    <row r="127" spans="2:23" x14ac:dyDescent="0.2">
      <c r="B127" t="s">
        <v>432</v>
      </c>
      <c r="C127" t="s">
        <v>712</v>
      </c>
      <c r="D127" t="s">
        <v>1016</v>
      </c>
      <c r="E127" t="s">
        <v>1017</v>
      </c>
      <c r="F127" t="s">
        <v>1018</v>
      </c>
      <c r="G127" t="s">
        <v>716</v>
      </c>
      <c r="H127" s="7"/>
      <c r="I127" s="7"/>
      <c r="J127" s="7"/>
      <c r="K127" s="7">
        <v>1</v>
      </c>
      <c r="Q127" s="7" t="s">
        <v>717</v>
      </c>
      <c r="R127" s="7" t="s">
        <v>717</v>
      </c>
    </row>
    <row r="128" spans="2:23" x14ac:dyDescent="0.2">
      <c r="B128" t="s">
        <v>435</v>
      </c>
      <c r="C128" t="s">
        <v>719</v>
      </c>
      <c r="D128" t="s">
        <v>1019</v>
      </c>
      <c r="E128" t="s">
        <v>733</v>
      </c>
      <c r="F128" t="s">
        <v>1020</v>
      </c>
      <c r="G128" t="s">
        <v>781</v>
      </c>
      <c r="H128" s="7"/>
      <c r="I128" s="7" t="s">
        <v>1021</v>
      </c>
      <c r="J128" s="7"/>
      <c r="K128" s="7">
        <v>1</v>
      </c>
      <c r="Q128" s="7" t="s">
        <v>717</v>
      </c>
      <c r="R128" s="7" t="s">
        <v>717</v>
      </c>
      <c r="W128" s="7" t="s">
        <v>722</v>
      </c>
    </row>
    <row r="129" spans="2:23" x14ac:dyDescent="0.2">
      <c r="B129" t="s">
        <v>438</v>
      </c>
      <c r="C129" t="s">
        <v>719</v>
      </c>
      <c r="D129" t="s">
        <v>1022</v>
      </c>
      <c r="E129" t="s">
        <v>733</v>
      </c>
      <c r="F129" t="s">
        <v>1023</v>
      </c>
      <c r="G129" t="s">
        <v>716</v>
      </c>
      <c r="H129" s="7"/>
      <c r="I129" s="7"/>
      <c r="J129" s="7"/>
      <c r="K129" s="7">
        <v>1</v>
      </c>
      <c r="Q129" s="7" t="s">
        <v>717</v>
      </c>
      <c r="R129" s="7" t="s">
        <v>717</v>
      </c>
      <c r="W129" s="7" t="s">
        <v>722</v>
      </c>
    </row>
    <row r="130" spans="2:23" x14ac:dyDescent="0.2">
      <c r="B130" t="s">
        <v>441</v>
      </c>
      <c r="C130" t="s">
        <v>712</v>
      </c>
      <c r="D130" t="s">
        <v>1024</v>
      </c>
      <c r="E130" t="s">
        <v>1017</v>
      </c>
      <c r="F130" t="s">
        <v>1025</v>
      </c>
      <c r="G130" t="s">
        <v>716</v>
      </c>
      <c r="H130" s="7"/>
      <c r="I130" s="7"/>
      <c r="J130" s="7"/>
      <c r="K130" s="7">
        <v>1</v>
      </c>
      <c r="Q130" s="7" t="s">
        <v>722</v>
      </c>
      <c r="R130" s="7" t="s">
        <v>722</v>
      </c>
    </row>
    <row r="131" spans="2:23" x14ac:dyDescent="0.2">
      <c r="B131" t="s">
        <v>445</v>
      </c>
      <c r="C131" t="s">
        <v>719</v>
      </c>
      <c r="D131" t="s">
        <v>1026</v>
      </c>
      <c r="E131" t="s">
        <v>733</v>
      </c>
      <c r="F131" t="s">
        <v>1027</v>
      </c>
      <c r="G131" t="s">
        <v>716</v>
      </c>
      <c r="H131" s="7"/>
      <c r="I131" s="7"/>
      <c r="J131" s="7"/>
      <c r="K131" s="7">
        <v>1</v>
      </c>
      <c r="Q131" s="7" t="s">
        <v>722</v>
      </c>
      <c r="R131" s="7" t="s">
        <v>722</v>
      </c>
    </row>
    <row r="132" spans="2:23" x14ac:dyDescent="0.2">
      <c r="B132" t="s">
        <v>445</v>
      </c>
      <c r="C132" t="s">
        <v>719</v>
      </c>
      <c r="D132" t="s">
        <v>1028</v>
      </c>
      <c r="E132" t="s">
        <v>733</v>
      </c>
      <c r="F132" t="s">
        <v>1029</v>
      </c>
      <c r="G132" t="s">
        <v>716</v>
      </c>
      <c r="H132" s="7"/>
      <c r="I132" s="7"/>
      <c r="J132" s="7"/>
      <c r="K132" s="7">
        <v>1</v>
      </c>
      <c r="Q132" s="7" t="s">
        <v>722</v>
      </c>
      <c r="R132" s="7" t="s">
        <v>717</v>
      </c>
    </row>
    <row r="133" spans="2:23" x14ac:dyDescent="0.2">
      <c r="B133" t="s">
        <v>451</v>
      </c>
      <c r="C133" t="s">
        <v>712</v>
      </c>
      <c r="D133" t="s">
        <v>1030</v>
      </c>
      <c r="E133" t="s">
        <v>1017</v>
      </c>
      <c r="F133" t="s">
        <v>1031</v>
      </c>
      <c r="G133" t="s">
        <v>716</v>
      </c>
      <c r="H133" s="7"/>
      <c r="I133" s="7"/>
      <c r="J133" s="7"/>
      <c r="K133" s="7">
        <v>1</v>
      </c>
      <c r="Q133" s="7" t="s">
        <v>722</v>
      </c>
      <c r="R133" s="7" t="s">
        <v>722</v>
      </c>
    </row>
    <row r="134" spans="2:23" x14ac:dyDescent="0.2">
      <c r="B134" t="s">
        <v>453</v>
      </c>
      <c r="C134" t="s">
        <v>719</v>
      </c>
      <c r="D134" t="s">
        <v>1032</v>
      </c>
      <c r="E134" t="s">
        <v>733</v>
      </c>
      <c r="F134" t="s">
        <v>1033</v>
      </c>
      <c r="G134" t="s">
        <v>716</v>
      </c>
      <c r="H134" s="7"/>
      <c r="I134" s="7"/>
      <c r="J134" s="7"/>
      <c r="K134" s="7">
        <v>1</v>
      </c>
    </row>
    <row r="135" spans="2:23" x14ac:dyDescent="0.2">
      <c r="B135" t="s">
        <v>455</v>
      </c>
      <c r="C135" t="s">
        <v>712</v>
      </c>
      <c r="D135" t="s">
        <v>1034</v>
      </c>
      <c r="E135" t="s">
        <v>1017</v>
      </c>
      <c r="F135" t="s">
        <v>1035</v>
      </c>
      <c r="G135" t="s">
        <v>716</v>
      </c>
      <c r="H135" s="7"/>
      <c r="I135" s="7"/>
      <c r="J135" s="7"/>
      <c r="K135" s="7">
        <v>1</v>
      </c>
      <c r="Q135" s="7" t="s">
        <v>717</v>
      </c>
      <c r="R135" s="7" t="s">
        <v>717</v>
      </c>
    </row>
    <row r="136" spans="2:23" x14ac:dyDescent="0.2">
      <c r="B136" t="s">
        <v>457</v>
      </c>
      <c r="C136" t="s">
        <v>719</v>
      </c>
      <c r="D136" t="s">
        <v>1036</v>
      </c>
      <c r="E136" t="s">
        <v>733</v>
      </c>
      <c r="F136" t="s">
        <v>1037</v>
      </c>
      <c r="G136" t="s">
        <v>716</v>
      </c>
      <c r="H136" s="7"/>
      <c r="I136" s="7"/>
      <c r="J136" s="7"/>
      <c r="K136" s="7">
        <v>1</v>
      </c>
      <c r="Q136" s="7" t="s">
        <v>760</v>
      </c>
      <c r="R136" s="7" t="s">
        <v>760</v>
      </c>
    </row>
    <row r="137" spans="2:23" x14ac:dyDescent="0.2">
      <c r="B137" t="s">
        <v>461</v>
      </c>
      <c r="C137" t="s">
        <v>719</v>
      </c>
      <c r="D137" t="s">
        <v>1038</v>
      </c>
      <c r="E137" t="s">
        <v>733</v>
      </c>
      <c r="F137" t="s">
        <v>1039</v>
      </c>
      <c r="G137" t="s">
        <v>716</v>
      </c>
      <c r="H137" s="7"/>
      <c r="I137" s="7"/>
      <c r="J137" s="7"/>
      <c r="K137" s="7">
        <v>1</v>
      </c>
      <c r="O137" s="7" t="s">
        <v>722</v>
      </c>
    </row>
    <row r="138" spans="2:23" x14ac:dyDescent="0.2">
      <c r="B138" t="s">
        <v>463</v>
      </c>
      <c r="C138" t="s">
        <v>712</v>
      </c>
      <c r="D138" t="s">
        <v>1040</v>
      </c>
      <c r="E138" t="s">
        <v>1017</v>
      </c>
      <c r="F138" t="s">
        <v>1041</v>
      </c>
      <c r="G138" t="s">
        <v>716</v>
      </c>
      <c r="H138" s="7"/>
      <c r="I138" s="7"/>
      <c r="J138" s="7"/>
      <c r="K138" s="7">
        <v>1</v>
      </c>
      <c r="Q138" s="7" t="s">
        <v>722</v>
      </c>
      <c r="R138" s="7" t="s">
        <v>722</v>
      </c>
    </row>
    <row r="139" spans="2:23" x14ac:dyDescent="0.2">
      <c r="B139" t="s">
        <v>465</v>
      </c>
      <c r="C139" t="s">
        <v>719</v>
      </c>
      <c r="D139" t="s">
        <v>1042</v>
      </c>
      <c r="E139" t="s">
        <v>733</v>
      </c>
      <c r="F139" t="s">
        <v>1043</v>
      </c>
      <c r="G139" t="s">
        <v>716</v>
      </c>
      <c r="H139" s="7"/>
      <c r="I139" s="7"/>
      <c r="J139" s="7"/>
      <c r="K139" s="7">
        <v>1</v>
      </c>
      <c r="Q139" s="7" t="s">
        <v>717</v>
      </c>
      <c r="W139" s="7" t="s">
        <v>722</v>
      </c>
    </row>
    <row r="140" spans="2:23" x14ac:dyDescent="0.2">
      <c r="B140" t="s">
        <v>465</v>
      </c>
      <c r="C140" t="s">
        <v>719</v>
      </c>
      <c r="D140" t="s">
        <v>1044</v>
      </c>
      <c r="E140" t="s">
        <v>714</v>
      </c>
      <c r="F140" t="s">
        <v>1045</v>
      </c>
      <c r="G140" t="s">
        <v>716</v>
      </c>
      <c r="H140" s="7"/>
      <c r="I140" s="7"/>
      <c r="J140" s="7"/>
      <c r="K140" s="7">
        <v>1</v>
      </c>
      <c r="W140" s="7" t="s">
        <v>722</v>
      </c>
    </row>
    <row r="141" spans="2:23" x14ac:dyDescent="0.2">
      <c r="B141" t="s">
        <v>467</v>
      </c>
      <c r="C141" t="s">
        <v>719</v>
      </c>
      <c r="D141" t="s">
        <v>1046</v>
      </c>
      <c r="E141" t="s">
        <v>733</v>
      </c>
      <c r="F141" t="s">
        <v>1047</v>
      </c>
      <c r="G141" t="s">
        <v>716</v>
      </c>
      <c r="H141" s="7"/>
      <c r="I141" s="7"/>
      <c r="J141" s="7"/>
      <c r="K141" s="7">
        <v>1</v>
      </c>
      <c r="O141" s="7" t="s">
        <v>722</v>
      </c>
    </row>
    <row r="142" spans="2:23" x14ac:dyDescent="0.2">
      <c r="B142" t="s">
        <v>469</v>
      </c>
      <c r="C142" t="s">
        <v>757</v>
      </c>
      <c r="D142" t="s">
        <v>1048</v>
      </c>
      <c r="E142" t="s">
        <v>736</v>
      </c>
      <c r="F142" t="s">
        <v>1049</v>
      </c>
      <c r="G142" t="s">
        <v>716</v>
      </c>
      <c r="H142" s="7"/>
      <c r="I142" s="7"/>
      <c r="J142" s="7"/>
      <c r="K142" s="7">
        <v>1</v>
      </c>
      <c r="Q142" s="7" t="s">
        <v>717</v>
      </c>
      <c r="R142" s="7" t="s">
        <v>717</v>
      </c>
    </row>
    <row r="143" spans="2:23" x14ac:dyDescent="0.2">
      <c r="B143" t="s">
        <v>469</v>
      </c>
      <c r="C143" t="s">
        <v>757</v>
      </c>
      <c r="D143" t="s">
        <v>1050</v>
      </c>
      <c r="E143" t="s">
        <v>736</v>
      </c>
      <c r="F143" t="s">
        <v>1051</v>
      </c>
      <c r="G143" t="s">
        <v>716</v>
      </c>
      <c r="H143" s="7"/>
      <c r="I143" s="7"/>
      <c r="J143" s="7"/>
      <c r="K143" s="7">
        <v>1</v>
      </c>
      <c r="Q143" s="7" t="s">
        <v>717</v>
      </c>
      <c r="R143" s="7" t="s">
        <v>717</v>
      </c>
    </row>
    <row r="144" spans="2:23" x14ac:dyDescent="0.2">
      <c r="B144" t="s">
        <v>1052</v>
      </c>
      <c r="C144" t="s">
        <v>719</v>
      </c>
      <c r="D144" t="s">
        <v>1053</v>
      </c>
      <c r="E144" t="s">
        <v>714</v>
      </c>
      <c r="F144" t="s">
        <v>1054</v>
      </c>
      <c r="G144" t="s">
        <v>716</v>
      </c>
      <c r="H144" s="7"/>
      <c r="I144" s="7"/>
      <c r="J144" s="7"/>
      <c r="K144" s="7">
        <v>1</v>
      </c>
    </row>
    <row r="145" spans="2:23" x14ac:dyDescent="0.2">
      <c r="B145" t="s">
        <v>1055</v>
      </c>
      <c r="C145" t="s">
        <v>719</v>
      </c>
      <c r="D145" t="s">
        <v>1056</v>
      </c>
      <c r="E145" t="s">
        <v>733</v>
      </c>
      <c r="F145" t="s">
        <v>1057</v>
      </c>
      <c r="G145" t="s">
        <v>716</v>
      </c>
      <c r="H145" s="7"/>
      <c r="I145" s="7" t="s">
        <v>1058</v>
      </c>
      <c r="J145" s="7"/>
      <c r="K145" s="7">
        <v>1</v>
      </c>
      <c r="M145" s="7" t="s">
        <v>722</v>
      </c>
      <c r="O145" s="7" t="s">
        <v>722</v>
      </c>
      <c r="Q145" s="7" t="s">
        <v>717</v>
      </c>
    </row>
    <row r="146" spans="2:23" x14ac:dyDescent="0.2">
      <c r="B146" t="s">
        <v>498</v>
      </c>
      <c r="C146" t="s">
        <v>719</v>
      </c>
      <c r="D146" t="s">
        <v>1059</v>
      </c>
      <c r="E146" t="s">
        <v>764</v>
      </c>
      <c r="F146" t="s">
        <v>1060</v>
      </c>
      <c r="G146" t="s">
        <v>716</v>
      </c>
      <c r="H146" s="7"/>
      <c r="I146" s="7"/>
      <c r="J146" s="7"/>
      <c r="K146" s="7">
        <v>1</v>
      </c>
    </row>
    <row r="147" spans="2:23" x14ac:dyDescent="0.2">
      <c r="B147" t="s">
        <v>506</v>
      </c>
      <c r="C147" t="s">
        <v>719</v>
      </c>
      <c r="D147" t="s">
        <v>1061</v>
      </c>
      <c r="E147" t="s">
        <v>733</v>
      </c>
      <c r="F147" t="s">
        <v>1062</v>
      </c>
      <c r="G147" t="s">
        <v>716</v>
      </c>
      <c r="H147" s="7"/>
      <c r="I147" s="7"/>
      <c r="J147" s="7"/>
      <c r="K147" s="7">
        <v>1</v>
      </c>
      <c r="Q147" s="7" t="s">
        <v>717</v>
      </c>
      <c r="R147" s="7" t="s">
        <v>717</v>
      </c>
    </row>
    <row r="148" spans="2:23" x14ac:dyDescent="0.2">
      <c r="B148" t="s">
        <v>488</v>
      </c>
      <c r="C148" t="s">
        <v>757</v>
      </c>
      <c r="D148" t="s">
        <v>1063</v>
      </c>
      <c r="E148" t="s">
        <v>733</v>
      </c>
      <c r="F148" t="s">
        <v>1064</v>
      </c>
      <c r="G148" t="s">
        <v>716</v>
      </c>
      <c r="H148" s="7"/>
      <c r="I148" s="7"/>
      <c r="J148" s="7"/>
      <c r="K148" s="7">
        <v>1</v>
      </c>
    </row>
    <row r="149" spans="2:23" x14ac:dyDescent="0.2">
      <c r="B149" t="s">
        <v>490</v>
      </c>
      <c r="C149" t="s">
        <v>719</v>
      </c>
      <c r="D149" t="s">
        <v>1065</v>
      </c>
      <c r="E149" t="s">
        <v>733</v>
      </c>
      <c r="F149" t="s">
        <v>1066</v>
      </c>
      <c r="G149" t="s">
        <v>716</v>
      </c>
      <c r="H149" s="7"/>
      <c r="I149" s="7"/>
      <c r="J149" s="7"/>
      <c r="K149" s="7">
        <v>1</v>
      </c>
      <c r="Q149" s="7" t="s">
        <v>760</v>
      </c>
      <c r="R149" s="7" t="s">
        <v>760</v>
      </c>
    </row>
    <row r="150" spans="2:23" x14ac:dyDescent="0.2">
      <c r="B150" t="s">
        <v>490</v>
      </c>
      <c r="C150" t="s">
        <v>719</v>
      </c>
      <c r="D150" t="s">
        <v>1067</v>
      </c>
      <c r="E150" t="s">
        <v>733</v>
      </c>
      <c r="F150" t="s">
        <v>1068</v>
      </c>
      <c r="G150" t="s">
        <v>716</v>
      </c>
      <c r="H150" s="7"/>
      <c r="I150" s="7"/>
      <c r="J150" s="7"/>
      <c r="K150" s="7">
        <v>1</v>
      </c>
      <c r="Q150" s="7" t="s">
        <v>717</v>
      </c>
    </row>
    <row r="151" spans="2:23" x14ac:dyDescent="0.2">
      <c r="B151" t="s">
        <v>490</v>
      </c>
      <c r="C151" t="s">
        <v>719</v>
      </c>
      <c r="D151" t="s">
        <v>1069</v>
      </c>
      <c r="E151" t="s">
        <v>733</v>
      </c>
      <c r="F151" t="s">
        <v>1070</v>
      </c>
      <c r="G151" t="s">
        <v>716</v>
      </c>
      <c r="H151" s="7"/>
      <c r="I151" s="7"/>
      <c r="J151" s="7"/>
      <c r="K151" s="7">
        <v>1</v>
      </c>
      <c r="Q151" s="7" t="s">
        <v>760</v>
      </c>
      <c r="R151" s="7" t="s">
        <v>760</v>
      </c>
    </row>
    <row r="152" spans="2:23" x14ac:dyDescent="0.2">
      <c r="B152" t="s">
        <v>492</v>
      </c>
      <c r="C152" t="s">
        <v>719</v>
      </c>
      <c r="D152" t="s">
        <v>1071</v>
      </c>
      <c r="E152" t="s">
        <v>733</v>
      </c>
      <c r="F152" t="s">
        <v>1072</v>
      </c>
      <c r="G152" t="s">
        <v>716</v>
      </c>
      <c r="H152" s="7"/>
      <c r="I152" s="7"/>
      <c r="J152" s="7"/>
      <c r="K152" s="7">
        <v>1</v>
      </c>
    </row>
    <row r="153" spans="2:23" x14ac:dyDescent="0.2">
      <c r="B153" t="s">
        <v>492</v>
      </c>
      <c r="C153" t="s">
        <v>719</v>
      </c>
      <c r="D153" t="s">
        <v>1073</v>
      </c>
      <c r="E153" t="s">
        <v>733</v>
      </c>
      <c r="F153" t="s">
        <v>1074</v>
      </c>
      <c r="G153" t="s">
        <v>716</v>
      </c>
      <c r="H153" s="7"/>
      <c r="I153" s="7"/>
      <c r="J153" s="7"/>
      <c r="K153" s="7">
        <v>1</v>
      </c>
      <c r="Q153" s="7" t="s">
        <v>717</v>
      </c>
      <c r="R153" s="7" t="s">
        <v>717</v>
      </c>
    </row>
    <row r="154" spans="2:23" x14ac:dyDescent="0.2">
      <c r="B154" t="s">
        <v>597</v>
      </c>
      <c r="C154" t="s">
        <v>757</v>
      </c>
      <c r="D154" t="s">
        <v>1075</v>
      </c>
      <c r="E154" t="s">
        <v>714</v>
      </c>
      <c r="F154" t="s">
        <v>1076</v>
      </c>
      <c r="G154" t="s">
        <v>716</v>
      </c>
      <c r="H154" s="7"/>
      <c r="I154" s="7"/>
      <c r="J154" s="7"/>
      <c r="K154" s="7">
        <v>1</v>
      </c>
    </row>
    <row r="155" spans="2:23" x14ac:dyDescent="0.2">
      <c r="B155" t="s">
        <v>601</v>
      </c>
      <c r="C155" t="s">
        <v>719</v>
      </c>
      <c r="D155" t="s">
        <v>1077</v>
      </c>
      <c r="E155" t="s">
        <v>733</v>
      </c>
      <c r="F155" t="s">
        <v>1078</v>
      </c>
      <c r="G155" t="s">
        <v>716</v>
      </c>
      <c r="H155" s="7"/>
      <c r="I155" s="7"/>
      <c r="J155" s="7"/>
      <c r="K155" s="7">
        <v>1</v>
      </c>
      <c r="Q155" s="7" t="s">
        <v>760</v>
      </c>
      <c r="R155" s="7" t="s">
        <v>760</v>
      </c>
    </row>
    <row r="156" spans="2:23" x14ac:dyDescent="0.2">
      <c r="B156" t="s">
        <v>601</v>
      </c>
      <c r="C156" t="s">
        <v>719</v>
      </c>
      <c r="D156" t="s">
        <v>1079</v>
      </c>
      <c r="E156" t="s">
        <v>733</v>
      </c>
      <c r="F156" t="s">
        <v>1080</v>
      </c>
      <c r="G156" t="s">
        <v>716</v>
      </c>
      <c r="H156" s="7"/>
      <c r="I156" s="7"/>
      <c r="J156" s="7"/>
      <c r="K156" s="7">
        <v>1</v>
      </c>
      <c r="Q156" s="7" t="s">
        <v>722</v>
      </c>
      <c r="R156" s="7" t="s">
        <v>760</v>
      </c>
    </row>
    <row r="157" spans="2:23" x14ac:dyDescent="0.2">
      <c r="B157" t="s">
        <v>603</v>
      </c>
      <c r="C157" t="s">
        <v>719</v>
      </c>
      <c r="D157" t="s">
        <v>1081</v>
      </c>
      <c r="E157" t="s">
        <v>733</v>
      </c>
      <c r="F157" t="s">
        <v>1082</v>
      </c>
      <c r="G157" t="s">
        <v>716</v>
      </c>
      <c r="H157" s="7"/>
      <c r="I157" s="7"/>
      <c r="J157" s="7"/>
      <c r="K157" s="7">
        <v>1</v>
      </c>
      <c r="Q157" s="7" t="s">
        <v>722</v>
      </c>
      <c r="R157" s="7" t="s">
        <v>717</v>
      </c>
    </row>
    <row r="158" spans="2:23" x14ac:dyDescent="0.2">
      <c r="B158" t="s">
        <v>603</v>
      </c>
      <c r="C158" t="s">
        <v>719</v>
      </c>
      <c r="D158" t="s">
        <v>1083</v>
      </c>
      <c r="E158" t="s">
        <v>733</v>
      </c>
      <c r="F158" t="s">
        <v>1084</v>
      </c>
      <c r="G158" t="s">
        <v>716</v>
      </c>
      <c r="H158" s="7"/>
      <c r="I158" s="7"/>
      <c r="J158" s="7"/>
      <c r="K158" s="7">
        <v>1</v>
      </c>
      <c r="Q158" s="7" t="s">
        <v>717</v>
      </c>
      <c r="R158" s="7" t="s">
        <v>717</v>
      </c>
    </row>
    <row r="159" spans="2:23" x14ac:dyDescent="0.2">
      <c r="B159" t="s">
        <v>605</v>
      </c>
      <c r="C159" t="s">
        <v>719</v>
      </c>
      <c r="D159" t="s">
        <v>1085</v>
      </c>
      <c r="E159" t="s">
        <v>733</v>
      </c>
      <c r="F159" t="s">
        <v>1086</v>
      </c>
      <c r="G159" t="s">
        <v>716</v>
      </c>
      <c r="H159" s="7"/>
      <c r="I159" s="7"/>
      <c r="J159" s="7"/>
      <c r="K159" s="7">
        <v>1</v>
      </c>
      <c r="O159" s="7" t="s">
        <v>722</v>
      </c>
    </row>
    <row r="160" spans="2:23" x14ac:dyDescent="0.2">
      <c r="B160" t="s">
        <v>609</v>
      </c>
      <c r="C160" t="s">
        <v>719</v>
      </c>
      <c r="D160" t="s">
        <v>1087</v>
      </c>
      <c r="E160" t="s">
        <v>733</v>
      </c>
      <c r="F160" t="s">
        <v>1088</v>
      </c>
      <c r="G160" t="s">
        <v>716</v>
      </c>
      <c r="H160" s="7"/>
      <c r="I160" s="7"/>
      <c r="J160" s="7"/>
      <c r="K160" s="7">
        <v>1</v>
      </c>
      <c r="Q160" s="7" t="s">
        <v>722</v>
      </c>
      <c r="R160" s="7" t="s">
        <v>722</v>
      </c>
      <c r="W160" s="7" t="s">
        <v>722</v>
      </c>
    </row>
    <row r="161" spans="2:23" x14ac:dyDescent="0.2">
      <c r="B161" t="s">
        <v>612</v>
      </c>
      <c r="C161" t="s">
        <v>719</v>
      </c>
      <c r="D161" t="s">
        <v>1089</v>
      </c>
      <c r="E161" t="s">
        <v>733</v>
      </c>
      <c r="F161" t="s">
        <v>1090</v>
      </c>
      <c r="G161" t="s">
        <v>716</v>
      </c>
      <c r="H161" s="7"/>
      <c r="I161" s="7"/>
      <c r="J161" s="7"/>
      <c r="K161" s="7">
        <v>1</v>
      </c>
      <c r="Q161" s="7" t="s">
        <v>722</v>
      </c>
      <c r="R161" s="7" t="s">
        <v>722</v>
      </c>
    </row>
    <row r="162" spans="2:23" x14ac:dyDescent="0.2">
      <c r="B162" t="s">
        <v>614</v>
      </c>
      <c r="C162" t="s">
        <v>719</v>
      </c>
      <c r="D162" t="s">
        <v>1091</v>
      </c>
      <c r="E162" t="s">
        <v>733</v>
      </c>
      <c r="F162" t="s">
        <v>1092</v>
      </c>
      <c r="G162" t="s">
        <v>716</v>
      </c>
      <c r="H162" s="7"/>
      <c r="I162" s="7"/>
      <c r="J162" s="7"/>
      <c r="K162" s="7">
        <v>1</v>
      </c>
      <c r="Q162" s="7" t="s">
        <v>722</v>
      </c>
      <c r="R162" s="7" t="s">
        <v>722</v>
      </c>
      <c r="W162" s="7" t="s">
        <v>722</v>
      </c>
    </row>
    <row r="163" spans="2:23" x14ac:dyDescent="0.2">
      <c r="B163" t="s">
        <v>616</v>
      </c>
      <c r="C163" t="s">
        <v>719</v>
      </c>
      <c r="D163" t="s">
        <v>1093</v>
      </c>
      <c r="E163" t="s">
        <v>733</v>
      </c>
      <c r="F163" t="s">
        <v>1094</v>
      </c>
      <c r="G163" t="s">
        <v>716</v>
      </c>
      <c r="H163" s="7"/>
      <c r="I163" s="7"/>
      <c r="J163" s="7"/>
      <c r="K163" s="7">
        <v>1</v>
      </c>
      <c r="Q163" s="7" t="s">
        <v>722</v>
      </c>
      <c r="R163" s="7" t="s">
        <v>722</v>
      </c>
    </row>
    <row r="164" spans="2:23" x14ac:dyDescent="0.2">
      <c r="B164" t="s">
        <v>618</v>
      </c>
      <c r="C164" t="s">
        <v>719</v>
      </c>
      <c r="D164" t="s">
        <v>1095</v>
      </c>
      <c r="E164" t="s">
        <v>733</v>
      </c>
      <c r="F164" t="s">
        <v>1096</v>
      </c>
      <c r="G164" t="s">
        <v>716</v>
      </c>
      <c r="H164" s="7"/>
      <c r="I164" s="7"/>
      <c r="J164" s="7"/>
      <c r="K164" s="7">
        <v>1</v>
      </c>
      <c r="Q164" s="7" t="s">
        <v>722</v>
      </c>
      <c r="R164" s="7" t="s">
        <v>717</v>
      </c>
      <c r="W164" s="7" t="s">
        <v>722</v>
      </c>
    </row>
    <row r="165" spans="2:23" x14ac:dyDescent="0.2">
      <c r="B165" t="s">
        <v>620</v>
      </c>
      <c r="C165" t="s">
        <v>719</v>
      </c>
      <c r="D165" t="s">
        <v>1097</v>
      </c>
      <c r="E165" t="s">
        <v>733</v>
      </c>
      <c r="F165" t="s">
        <v>1098</v>
      </c>
      <c r="G165" t="s">
        <v>716</v>
      </c>
      <c r="H165" s="7"/>
      <c r="I165" s="7"/>
      <c r="J165" s="7"/>
      <c r="K165" s="7">
        <v>1</v>
      </c>
      <c r="Q165" s="7" t="s">
        <v>722</v>
      </c>
      <c r="R165" s="7" t="s">
        <v>722</v>
      </c>
    </row>
    <row r="166" spans="2:23" x14ac:dyDescent="0.2">
      <c r="B166" t="s">
        <v>622</v>
      </c>
      <c r="C166" t="s">
        <v>719</v>
      </c>
      <c r="D166" t="s">
        <v>1099</v>
      </c>
      <c r="E166" t="s">
        <v>733</v>
      </c>
      <c r="F166" t="s">
        <v>1100</v>
      </c>
      <c r="G166" t="s">
        <v>716</v>
      </c>
      <c r="H166" s="7"/>
      <c r="I166" s="7"/>
      <c r="J166" s="7"/>
      <c r="K166" s="7">
        <v>1</v>
      </c>
      <c r="Q166" s="7" t="s">
        <v>722</v>
      </c>
      <c r="R166" s="7" t="s">
        <v>722</v>
      </c>
      <c r="W166" s="7" t="s">
        <v>722</v>
      </c>
    </row>
    <row r="167" spans="2:23" x14ac:dyDescent="0.2">
      <c r="B167" t="s">
        <v>625</v>
      </c>
      <c r="C167" t="s">
        <v>719</v>
      </c>
      <c r="D167" t="s">
        <v>1101</v>
      </c>
      <c r="E167" t="s">
        <v>733</v>
      </c>
      <c r="F167" t="s">
        <v>818</v>
      </c>
      <c r="G167" t="s">
        <v>716</v>
      </c>
      <c r="H167" s="7"/>
      <c r="I167" s="7" t="s">
        <v>819</v>
      </c>
      <c r="J167" s="7"/>
      <c r="K167" s="7">
        <v>1</v>
      </c>
      <c r="Q167" s="7" t="s">
        <v>722</v>
      </c>
      <c r="R167" s="7" t="s">
        <v>722</v>
      </c>
      <c r="W167" s="7" t="s">
        <v>722</v>
      </c>
    </row>
    <row r="168" spans="2:23" x14ac:dyDescent="0.2">
      <c r="B168" t="s">
        <v>627</v>
      </c>
      <c r="C168" t="s">
        <v>868</v>
      </c>
      <c r="D168" t="s">
        <v>1102</v>
      </c>
      <c r="E168" t="s">
        <v>772</v>
      </c>
      <c r="F168" t="s">
        <v>1103</v>
      </c>
      <c r="G168" t="s">
        <v>716</v>
      </c>
      <c r="H168" s="7"/>
      <c r="I168" s="7"/>
      <c r="J168" s="7"/>
      <c r="K168" s="7">
        <v>1</v>
      </c>
      <c r="Q168" s="7" t="s">
        <v>717</v>
      </c>
      <c r="R168" s="7" t="s">
        <v>717</v>
      </c>
    </row>
    <row r="169" spans="2:23" x14ac:dyDescent="0.2">
      <c r="B169" t="s">
        <v>627</v>
      </c>
      <c r="C169" t="s">
        <v>868</v>
      </c>
      <c r="D169" t="s">
        <v>1104</v>
      </c>
      <c r="E169" t="s">
        <v>772</v>
      </c>
      <c r="F169" t="s">
        <v>1105</v>
      </c>
      <c r="G169" t="s">
        <v>716</v>
      </c>
      <c r="H169" s="7"/>
      <c r="I169" s="7"/>
      <c r="J169" s="7"/>
      <c r="K169" s="7">
        <v>1</v>
      </c>
      <c r="Q169" s="7" t="s">
        <v>717</v>
      </c>
      <c r="R169" s="7" t="s">
        <v>717</v>
      </c>
    </row>
    <row r="170" spans="2:23" x14ac:dyDescent="0.2">
      <c r="B170" t="s">
        <v>627</v>
      </c>
      <c r="C170" t="s">
        <v>868</v>
      </c>
      <c r="D170" t="s">
        <v>1106</v>
      </c>
      <c r="E170" t="s">
        <v>772</v>
      </c>
      <c r="F170" t="s">
        <v>1107</v>
      </c>
      <c r="G170" t="s">
        <v>716</v>
      </c>
      <c r="H170" s="7"/>
      <c r="I170" s="7"/>
      <c r="J170" s="7"/>
      <c r="K170" s="7">
        <v>1</v>
      </c>
      <c r="Q170" s="7" t="s">
        <v>717</v>
      </c>
      <c r="R170" s="7" t="s">
        <v>717</v>
      </c>
    </row>
    <row r="171" spans="2:23" x14ac:dyDescent="0.2">
      <c r="B171" t="s">
        <v>627</v>
      </c>
      <c r="C171" t="s">
        <v>868</v>
      </c>
      <c r="D171" t="s">
        <v>1108</v>
      </c>
      <c r="E171" t="s">
        <v>772</v>
      </c>
      <c r="F171" t="s">
        <v>1109</v>
      </c>
      <c r="G171" t="s">
        <v>716</v>
      </c>
      <c r="H171" s="7"/>
      <c r="I171" s="7"/>
      <c r="J171" s="7"/>
      <c r="K171" s="7">
        <v>1</v>
      </c>
      <c r="Q171" s="7" t="s">
        <v>717</v>
      </c>
      <c r="R171" s="7" t="s">
        <v>717</v>
      </c>
    </row>
    <row r="172" spans="2:23" x14ac:dyDescent="0.2">
      <c r="B172" t="s">
        <v>629</v>
      </c>
      <c r="C172" t="s">
        <v>719</v>
      </c>
      <c r="D172" t="s">
        <v>1110</v>
      </c>
      <c r="E172" t="s">
        <v>733</v>
      </c>
      <c r="F172" t="s">
        <v>1111</v>
      </c>
      <c r="G172" t="s">
        <v>716</v>
      </c>
      <c r="H172" s="7"/>
      <c r="I172" s="7"/>
      <c r="J172" s="7"/>
      <c r="K172" s="7">
        <v>1</v>
      </c>
      <c r="O172" s="7" t="s">
        <v>722</v>
      </c>
    </row>
    <row r="173" spans="2:23" x14ac:dyDescent="0.2">
      <c r="B173" t="s">
        <v>631</v>
      </c>
      <c r="C173" t="s">
        <v>868</v>
      </c>
      <c r="D173" t="s">
        <v>1112</v>
      </c>
      <c r="E173" t="s">
        <v>909</v>
      </c>
      <c r="F173" t="s">
        <v>1113</v>
      </c>
      <c r="G173" t="s">
        <v>716</v>
      </c>
      <c r="H173" s="7"/>
      <c r="I173" s="7"/>
      <c r="J173" s="7"/>
      <c r="K173" s="7">
        <v>1</v>
      </c>
      <c r="Q173" s="7" t="s">
        <v>717</v>
      </c>
      <c r="R173" s="7" t="s">
        <v>717</v>
      </c>
    </row>
    <row r="174" spans="2:23" x14ac:dyDescent="0.2">
      <c r="B174" t="s">
        <v>631</v>
      </c>
      <c r="C174" t="s">
        <v>868</v>
      </c>
      <c r="D174" t="s">
        <v>1114</v>
      </c>
      <c r="E174" t="s">
        <v>1115</v>
      </c>
      <c r="F174" t="s">
        <v>1116</v>
      </c>
      <c r="G174" t="s">
        <v>716</v>
      </c>
      <c r="H174" s="7"/>
      <c r="I174" s="7"/>
      <c r="J174" s="7"/>
      <c r="K174" s="7">
        <v>1</v>
      </c>
      <c r="Q174" s="7" t="s">
        <v>722</v>
      </c>
      <c r="R174" s="7" t="s">
        <v>722</v>
      </c>
    </row>
    <row r="175" spans="2:23" x14ac:dyDescent="0.2">
      <c r="B175" t="s">
        <v>631</v>
      </c>
      <c r="C175" t="s">
        <v>868</v>
      </c>
      <c r="D175" t="s">
        <v>1117</v>
      </c>
      <c r="E175" t="s">
        <v>1115</v>
      </c>
      <c r="F175" t="s">
        <v>1118</v>
      </c>
      <c r="G175" t="s">
        <v>716</v>
      </c>
      <c r="H175" s="7"/>
      <c r="I175" s="7"/>
      <c r="J175" s="7"/>
      <c r="K175" s="7">
        <v>1</v>
      </c>
      <c r="Q175" s="7" t="s">
        <v>717</v>
      </c>
      <c r="R175" s="7" t="s">
        <v>717</v>
      </c>
    </row>
    <row r="176" spans="2:23" x14ac:dyDescent="0.2">
      <c r="B176" t="s">
        <v>631</v>
      </c>
      <c r="C176" t="s">
        <v>868</v>
      </c>
      <c r="D176" t="s">
        <v>1119</v>
      </c>
      <c r="E176" t="s">
        <v>1120</v>
      </c>
      <c r="F176" t="s">
        <v>1121</v>
      </c>
      <c r="G176" t="s">
        <v>716</v>
      </c>
      <c r="H176" s="7"/>
      <c r="I176" s="7"/>
      <c r="J176" s="7"/>
      <c r="K176" s="7">
        <v>1</v>
      </c>
      <c r="Q176" s="7" t="s">
        <v>722</v>
      </c>
      <c r="R176" s="7" t="s">
        <v>722</v>
      </c>
    </row>
    <row r="177" spans="2:23" x14ac:dyDescent="0.2">
      <c r="B177" t="s">
        <v>631</v>
      </c>
      <c r="C177" t="s">
        <v>868</v>
      </c>
      <c r="D177" t="s">
        <v>1117</v>
      </c>
      <c r="E177" t="s">
        <v>1115</v>
      </c>
      <c r="F177" t="s">
        <v>1118</v>
      </c>
      <c r="G177" t="s">
        <v>716</v>
      </c>
      <c r="H177" s="7"/>
      <c r="I177" s="7"/>
      <c r="J177" s="7"/>
      <c r="K177" s="7">
        <v>1</v>
      </c>
      <c r="Q177" s="7" t="s">
        <v>717</v>
      </c>
      <c r="R177" s="7" t="s">
        <v>717</v>
      </c>
    </row>
    <row r="178" spans="2:23" x14ac:dyDescent="0.2">
      <c r="B178" t="s">
        <v>631</v>
      </c>
      <c r="C178" t="s">
        <v>868</v>
      </c>
      <c r="D178" t="s">
        <v>1122</v>
      </c>
      <c r="E178" t="s">
        <v>1115</v>
      </c>
      <c r="F178" t="s">
        <v>1123</v>
      </c>
      <c r="G178" t="s">
        <v>716</v>
      </c>
      <c r="H178" s="7"/>
      <c r="I178" s="7"/>
      <c r="J178" s="7"/>
      <c r="K178" s="7">
        <v>1</v>
      </c>
      <c r="Q178" s="7" t="s">
        <v>717</v>
      </c>
      <c r="R178" s="7" t="s">
        <v>717</v>
      </c>
    </row>
    <row r="179" spans="2:23" x14ac:dyDescent="0.2">
      <c r="B179" t="s">
        <v>631</v>
      </c>
      <c r="C179" t="s">
        <v>868</v>
      </c>
      <c r="D179" t="s">
        <v>1114</v>
      </c>
      <c r="E179" t="s">
        <v>1115</v>
      </c>
      <c r="F179" t="s">
        <v>1116</v>
      </c>
      <c r="G179" t="s">
        <v>716</v>
      </c>
      <c r="H179" s="7"/>
      <c r="I179" s="7"/>
      <c r="J179" s="7"/>
      <c r="K179" s="7">
        <v>1</v>
      </c>
      <c r="Q179" s="7" t="s">
        <v>722</v>
      </c>
      <c r="R179" s="7" t="s">
        <v>722</v>
      </c>
    </row>
    <row r="180" spans="2:23" x14ac:dyDescent="0.2">
      <c r="B180" t="s">
        <v>633</v>
      </c>
      <c r="C180" t="s">
        <v>719</v>
      </c>
      <c r="D180" t="s">
        <v>1124</v>
      </c>
      <c r="E180" t="s">
        <v>1017</v>
      </c>
      <c r="F180" t="s">
        <v>1125</v>
      </c>
      <c r="G180" t="s">
        <v>1126</v>
      </c>
      <c r="H180" s="7"/>
      <c r="I180" s="7"/>
      <c r="J180" s="7"/>
      <c r="K180" s="7">
        <v>1</v>
      </c>
      <c r="L180" s="7" t="s">
        <v>722</v>
      </c>
      <c r="Q180" s="7" t="s">
        <v>717</v>
      </c>
      <c r="R180" s="7" t="s">
        <v>717</v>
      </c>
    </row>
    <row r="181" spans="2:23" x14ac:dyDescent="0.2">
      <c r="B181" t="s">
        <v>1127</v>
      </c>
      <c r="C181" t="s">
        <v>868</v>
      </c>
      <c r="D181" t="s">
        <v>1128</v>
      </c>
      <c r="E181" t="s">
        <v>772</v>
      </c>
      <c r="F181" t="s">
        <v>1129</v>
      </c>
      <c r="G181" t="s">
        <v>716</v>
      </c>
      <c r="H181" s="7"/>
      <c r="I181" s="7"/>
      <c r="J181" s="7"/>
      <c r="K181" s="7">
        <v>1</v>
      </c>
      <c r="Q181" s="7" t="s">
        <v>722</v>
      </c>
      <c r="R181" s="7" t="s">
        <v>722</v>
      </c>
    </row>
    <row r="182" spans="2:23" x14ac:dyDescent="0.2">
      <c r="B182" t="s">
        <v>1127</v>
      </c>
      <c r="C182" t="s">
        <v>868</v>
      </c>
      <c r="D182" t="s">
        <v>1122</v>
      </c>
      <c r="E182" t="s">
        <v>1115</v>
      </c>
      <c r="F182" t="s">
        <v>1130</v>
      </c>
      <c r="G182" t="s">
        <v>716</v>
      </c>
      <c r="H182" s="7"/>
      <c r="I182" s="7"/>
      <c r="J182" s="7"/>
      <c r="K182" s="7">
        <v>1</v>
      </c>
      <c r="Q182" s="7" t="s">
        <v>717</v>
      </c>
      <c r="R182" s="7" t="s">
        <v>717</v>
      </c>
    </row>
    <row r="183" spans="2:23" x14ac:dyDescent="0.2">
      <c r="B183" t="s">
        <v>1131</v>
      </c>
      <c r="C183" t="s">
        <v>719</v>
      </c>
      <c r="D183" t="s">
        <v>1132</v>
      </c>
      <c r="E183" t="s">
        <v>733</v>
      </c>
      <c r="F183" t="s">
        <v>815</v>
      </c>
      <c r="G183" t="s">
        <v>716</v>
      </c>
      <c r="H183" s="7"/>
      <c r="I183" s="7" t="s">
        <v>816</v>
      </c>
      <c r="J183" s="7"/>
      <c r="K183" s="7">
        <v>1</v>
      </c>
      <c r="Q183" s="7" t="s">
        <v>722</v>
      </c>
      <c r="R183" s="7" t="s">
        <v>722</v>
      </c>
      <c r="W183" s="7" t="s">
        <v>722</v>
      </c>
    </row>
    <row r="184" spans="2:23" x14ac:dyDescent="0.2">
      <c r="B184" t="s">
        <v>1133</v>
      </c>
      <c r="C184" t="s">
        <v>868</v>
      </c>
      <c r="D184" t="s">
        <v>1134</v>
      </c>
      <c r="E184" t="s">
        <v>772</v>
      </c>
      <c r="F184" t="s">
        <v>1135</v>
      </c>
      <c r="G184" t="s">
        <v>716</v>
      </c>
      <c r="H184" s="7"/>
      <c r="I184" s="7"/>
      <c r="J184" s="7"/>
      <c r="K184" s="7">
        <v>1</v>
      </c>
      <c r="Q184" s="7" t="s">
        <v>717</v>
      </c>
      <c r="R184" s="7" t="s">
        <v>717</v>
      </c>
    </row>
    <row r="185" spans="2:23" x14ac:dyDescent="0.2">
      <c r="B185" t="s">
        <v>1133</v>
      </c>
      <c r="C185" t="s">
        <v>868</v>
      </c>
      <c r="D185" t="s">
        <v>1136</v>
      </c>
      <c r="E185" t="s">
        <v>772</v>
      </c>
      <c r="F185" t="s">
        <v>1137</v>
      </c>
      <c r="G185" t="s">
        <v>716</v>
      </c>
      <c r="H185" s="7"/>
      <c r="I185" s="7"/>
      <c r="J185" s="7"/>
      <c r="K185" s="7">
        <v>1</v>
      </c>
      <c r="Q185" s="7" t="s">
        <v>717</v>
      </c>
      <c r="R185" s="7" t="s">
        <v>717</v>
      </c>
    </row>
    <row r="186" spans="2:23" x14ac:dyDescent="0.2">
      <c r="B186" t="s">
        <v>1133</v>
      </c>
      <c r="C186" t="s">
        <v>868</v>
      </c>
      <c r="D186" t="s">
        <v>1138</v>
      </c>
      <c r="E186" t="s">
        <v>772</v>
      </c>
      <c r="F186" t="s">
        <v>1139</v>
      </c>
      <c r="G186" t="s">
        <v>716</v>
      </c>
      <c r="H186" s="7"/>
      <c r="I186" s="7"/>
      <c r="J186" s="7"/>
      <c r="K186" s="7">
        <v>1</v>
      </c>
      <c r="Q186" s="7" t="s">
        <v>717</v>
      </c>
      <c r="R186" s="7" t="s">
        <v>717</v>
      </c>
    </row>
    <row r="187" spans="2:23" x14ac:dyDescent="0.2">
      <c r="B187" t="s">
        <v>1133</v>
      </c>
      <c r="C187" t="s">
        <v>868</v>
      </c>
      <c r="D187" t="s">
        <v>1140</v>
      </c>
      <c r="E187" t="s">
        <v>1017</v>
      </c>
      <c r="F187" t="s">
        <v>1141</v>
      </c>
      <c r="G187" t="s">
        <v>716</v>
      </c>
      <c r="H187" s="7"/>
      <c r="I187" s="7"/>
      <c r="J187" s="7"/>
      <c r="K187" s="7">
        <v>1</v>
      </c>
      <c r="Q187" s="7" t="s">
        <v>717</v>
      </c>
      <c r="R187" s="7" t="s">
        <v>717</v>
      </c>
    </row>
    <row r="188" spans="2:23" x14ac:dyDescent="0.2">
      <c r="B188" t="s">
        <v>1133</v>
      </c>
      <c r="C188" t="s">
        <v>868</v>
      </c>
      <c r="D188" t="s">
        <v>1142</v>
      </c>
      <c r="E188" t="s">
        <v>1017</v>
      </c>
      <c r="F188" t="s">
        <v>1143</v>
      </c>
      <c r="G188" t="s">
        <v>716</v>
      </c>
      <c r="H188" s="7"/>
      <c r="I188" s="7"/>
      <c r="J188" s="7"/>
      <c r="K188" s="7">
        <v>1</v>
      </c>
      <c r="Q188" s="7" t="s">
        <v>717</v>
      </c>
      <c r="R188" s="7" t="s">
        <v>717</v>
      </c>
    </row>
    <row r="189" spans="2:23" x14ac:dyDescent="0.2">
      <c r="B189" t="s">
        <v>1133</v>
      </c>
      <c r="C189" t="s">
        <v>868</v>
      </c>
      <c r="D189" t="s">
        <v>1144</v>
      </c>
      <c r="E189" t="s">
        <v>772</v>
      </c>
      <c r="F189" t="s">
        <v>1145</v>
      </c>
      <c r="G189" t="s">
        <v>716</v>
      </c>
      <c r="H189" s="7"/>
      <c r="I189" s="7"/>
      <c r="J189" s="7"/>
      <c r="K189" s="7">
        <v>1</v>
      </c>
      <c r="Q189" s="7" t="s">
        <v>717</v>
      </c>
      <c r="R189" s="7" t="s">
        <v>717</v>
      </c>
    </row>
    <row r="190" spans="2:23" x14ac:dyDescent="0.2">
      <c r="B190" t="s">
        <v>1133</v>
      </c>
      <c r="C190" t="s">
        <v>868</v>
      </c>
      <c r="D190" t="s">
        <v>1146</v>
      </c>
      <c r="E190" t="s">
        <v>1017</v>
      </c>
      <c r="F190" t="s">
        <v>1147</v>
      </c>
      <c r="G190" t="s">
        <v>716</v>
      </c>
      <c r="H190" s="7"/>
      <c r="I190" s="7"/>
      <c r="J190" s="7"/>
      <c r="K190" s="7">
        <v>1</v>
      </c>
      <c r="Q190" s="7" t="s">
        <v>717</v>
      </c>
      <c r="R190" s="7" t="s">
        <v>717</v>
      </c>
    </row>
    <row r="191" spans="2:23" x14ac:dyDescent="0.2">
      <c r="B191" t="s">
        <v>1148</v>
      </c>
      <c r="C191" t="s">
        <v>719</v>
      </c>
      <c r="D191" t="s">
        <v>1149</v>
      </c>
      <c r="E191" t="s">
        <v>1017</v>
      </c>
      <c r="F191" t="s">
        <v>1150</v>
      </c>
      <c r="G191" t="s">
        <v>716</v>
      </c>
      <c r="H191" s="7"/>
      <c r="I191" s="7"/>
      <c r="J191" s="7"/>
      <c r="K191" s="7">
        <v>1</v>
      </c>
      <c r="Q191" s="7" t="s">
        <v>717</v>
      </c>
      <c r="R191" s="7" t="s">
        <v>717</v>
      </c>
    </row>
    <row r="192" spans="2:23" x14ac:dyDescent="0.2">
      <c r="B192" t="s">
        <v>1151</v>
      </c>
      <c r="C192" t="s">
        <v>712</v>
      </c>
      <c r="D192" t="s">
        <v>1152</v>
      </c>
      <c r="E192" t="s">
        <v>736</v>
      </c>
      <c r="F192" t="s">
        <v>1153</v>
      </c>
      <c r="G192" t="s">
        <v>716</v>
      </c>
      <c r="H192" s="7" t="s">
        <v>52</v>
      </c>
      <c r="I192" s="7"/>
      <c r="J192" s="7"/>
      <c r="K192" s="7">
        <v>1</v>
      </c>
      <c r="M192" s="7" t="s">
        <v>760</v>
      </c>
      <c r="Q192" s="7" t="s">
        <v>722</v>
      </c>
      <c r="R192" s="7" t="s">
        <v>722</v>
      </c>
      <c r="S192" s="7" t="s">
        <v>717</v>
      </c>
      <c r="T192" s="7" t="s">
        <v>717</v>
      </c>
      <c r="U192" s="7" t="s">
        <v>717</v>
      </c>
      <c r="V192" s="7" t="s">
        <v>717</v>
      </c>
    </row>
    <row r="193" spans="2:23" x14ac:dyDescent="0.2">
      <c r="B193" t="s">
        <v>1151</v>
      </c>
      <c r="C193" t="s">
        <v>712</v>
      </c>
      <c r="D193" t="s">
        <v>1154</v>
      </c>
      <c r="E193" t="s">
        <v>736</v>
      </c>
      <c r="F193" t="s">
        <v>1155</v>
      </c>
      <c r="G193" t="s">
        <v>716</v>
      </c>
      <c r="H193" s="7"/>
      <c r="I193" s="7"/>
      <c r="J193" s="7"/>
      <c r="K193" s="7">
        <v>1</v>
      </c>
      <c r="Q193" s="7" t="s">
        <v>717</v>
      </c>
      <c r="R193" s="7" t="s">
        <v>717</v>
      </c>
    </row>
    <row r="194" spans="2:23" x14ac:dyDescent="0.2">
      <c r="B194" t="s">
        <v>1151</v>
      </c>
      <c r="C194" t="s">
        <v>712</v>
      </c>
      <c r="D194" t="s">
        <v>1156</v>
      </c>
      <c r="E194" t="s">
        <v>736</v>
      </c>
      <c r="F194" t="s">
        <v>1157</v>
      </c>
      <c r="G194" t="s">
        <v>716</v>
      </c>
      <c r="H194" s="7" t="s">
        <v>52</v>
      </c>
      <c r="I194" s="7"/>
      <c r="J194" s="7"/>
      <c r="K194" s="7">
        <v>1</v>
      </c>
      <c r="M194" s="7" t="s">
        <v>760</v>
      </c>
      <c r="Q194" s="7" t="s">
        <v>722</v>
      </c>
      <c r="R194" s="7" t="s">
        <v>722</v>
      </c>
      <c r="S194" s="7" t="s">
        <v>717</v>
      </c>
      <c r="T194" s="7" t="s">
        <v>717</v>
      </c>
      <c r="U194" s="7" t="s">
        <v>717</v>
      </c>
      <c r="V194" s="7" t="s">
        <v>717</v>
      </c>
    </row>
    <row r="195" spans="2:23" x14ac:dyDescent="0.2">
      <c r="B195" t="s">
        <v>1158</v>
      </c>
      <c r="C195" t="s">
        <v>719</v>
      </c>
      <c r="D195" t="s">
        <v>1159</v>
      </c>
      <c r="E195" t="s">
        <v>733</v>
      </c>
      <c r="F195" t="s">
        <v>1160</v>
      </c>
      <c r="G195" t="s">
        <v>716</v>
      </c>
      <c r="H195" s="7"/>
      <c r="I195" s="7"/>
      <c r="J195" s="7"/>
      <c r="K195" s="7">
        <v>1</v>
      </c>
      <c r="Q195" s="7" t="s">
        <v>717</v>
      </c>
      <c r="R195" s="7" t="s">
        <v>717</v>
      </c>
    </row>
    <row r="196" spans="2:23" x14ac:dyDescent="0.2">
      <c r="B196" t="s">
        <v>1161</v>
      </c>
      <c r="C196" t="s">
        <v>712</v>
      </c>
      <c r="D196" t="s">
        <v>1162</v>
      </c>
      <c r="E196" t="s">
        <v>736</v>
      </c>
      <c r="F196" t="s">
        <v>1163</v>
      </c>
      <c r="G196" t="s">
        <v>716</v>
      </c>
      <c r="H196" s="7"/>
      <c r="I196" s="7"/>
      <c r="J196" s="7"/>
      <c r="K196" s="7">
        <v>1</v>
      </c>
      <c r="Q196" s="7" t="s">
        <v>717</v>
      </c>
      <c r="R196" s="7" t="s">
        <v>717</v>
      </c>
    </row>
    <row r="197" spans="2:23" x14ac:dyDescent="0.2">
      <c r="B197" t="s">
        <v>1161</v>
      </c>
      <c r="C197" t="s">
        <v>712</v>
      </c>
      <c r="D197" t="s">
        <v>1164</v>
      </c>
      <c r="E197" t="s">
        <v>736</v>
      </c>
      <c r="F197" t="s">
        <v>1165</v>
      </c>
      <c r="G197" t="s">
        <v>716</v>
      </c>
      <c r="H197" s="7" t="s">
        <v>52</v>
      </c>
      <c r="I197" s="7"/>
      <c r="J197" s="7"/>
      <c r="K197" s="7">
        <v>1</v>
      </c>
      <c r="Q197" s="7" t="s">
        <v>717</v>
      </c>
      <c r="R197" s="7" t="s">
        <v>717</v>
      </c>
      <c r="S197" s="7" t="s">
        <v>717</v>
      </c>
      <c r="T197" s="7" t="s">
        <v>717</v>
      </c>
      <c r="U197" s="7" t="s">
        <v>717</v>
      </c>
      <c r="V197" s="7" t="s">
        <v>717</v>
      </c>
    </row>
    <row r="198" spans="2:23" x14ac:dyDescent="0.2">
      <c r="B198" t="s">
        <v>1161</v>
      </c>
      <c r="C198" t="s">
        <v>712</v>
      </c>
      <c r="D198" t="s">
        <v>1166</v>
      </c>
      <c r="E198" t="s">
        <v>736</v>
      </c>
      <c r="F198" t="s">
        <v>1167</v>
      </c>
      <c r="G198" t="s">
        <v>716</v>
      </c>
      <c r="H198" s="7" t="s">
        <v>52</v>
      </c>
      <c r="I198" s="7"/>
      <c r="J198" s="7"/>
      <c r="K198" s="7">
        <v>1</v>
      </c>
      <c r="Q198" s="7" t="s">
        <v>717</v>
      </c>
      <c r="R198" s="7" t="s">
        <v>717</v>
      </c>
      <c r="S198" s="7" t="s">
        <v>717</v>
      </c>
      <c r="T198" s="7" t="s">
        <v>717</v>
      </c>
      <c r="U198" s="7" t="s">
        <v>717</v>
      </c>
      <c r="V198" s="7" t="s">
        <v>717</v>
      </c>
    </row>
    <row r="199" spans="2:23" x14ac:dyDescent="0.2">
      <c r="B199" t="s">
        <v>1168</v>
      </c>
      <c r="C199" t="s">
        <v>757</v>
      </c>
      <c r="D199" t="s">
        <v>1169</v>
      </c>
      <c r="E199" t="s">
        <v>736</v>
      </c>
      <c r="F199" t="s">
        <v>1170</v>
      </c>
      <c r="G199" t="s">
        <v>716</v>
      </c>
      <c r="H199" s="7"/>
      <c r="I199" s="7"/>
      <c r="J199" s="7"/>
      <c r="K199" s="7">
        <v>1</v>
      </c>
      <c r="L199" s="7" t="s">
        <v>760</v>
      </c>
      <c r="O199" s="7" t="s">
        <v>722</v>
      </c>
    </row>
    <row r="200" spans="2:23" x14ac:dyDescent="0.2">
      <c r="B200" t="s">
        <v>1171</v>
      </c>
      <c r="D200" t="s">
        <v>1172</v>
      </c>
      <c r="E200" t="s">
        <v>951</v>
      </c>
      <c r="F200" t="s">
        <v>1173</v>
      </c>
      <c r="H200" s="7"/>
      <c r="I200" s="7"/>
      <c r="J200" s="7"/>
      <c r="K200" s="7">
        <v>1</v>
      </c>
      <c r="Q200" s="7" t="s">
        <v>717</v>
      </c>
      <c r="R200" s="7" t="s">
        <v>717</v>
      </c>
    </row>
    <row r="201" spans="2:23" x14ac:dyDescent="0.2">
      <c r="B201" t="s">
        <v>1171</v>
      </c>
      <c r="D201" t="s">
        <v>1174</v>
      </c>
      <c r="E201" t="s">
        <v>858</v>
      </c>
      <c r="F201" t="s">
        <v>1175</v>
      </c>
      <c r="H201" s="7"/>
      <c r="I201" s="7"/>
      <c r="J201" s="7">
        <v>1</v>
      </c>
      <c r="K201" s="7"/>
      <c r="Q201" s="7" t="s">
        <v>717</v>
      </c>
      <c r="R201" s="7" t="s">
        <v>717</v>
      </c>
    </row>
    <row r="202" spans="2:23" x14ac:dyDescent="0.2">
      <c r="B202" t="s">
        <v>1176</v>
      </c>
      <c r="C202" t="s">
        <v>719</v>
      </c>
      <c r="D202" t="s">
        <v>1177</v>
      </c>
      <c r="E202" t="s">
        <v>733</v>
      </c>
      <c r="F202" t="s">
        <v>1178</v>
      </c>
      <c r="G202" t="s">
        <v>716</v>
      </c>
      <c r="H202" s="7"/>
      <c r="I202" s="7"/>
      <c r="J202" s="7"/>
      <c r="K202" s="7">
        <v>1</v>
      </c>
      <c r="Q202" s="7" t="s">
        <v>717</v>
      </c>
      <c r="R202" s="7" t="s">
        <v>717</v>
      </c>
    </row>
    <row r="203" spans="2:23" x14ac:dyDescent="0.2">
      <c r="B203" t="s">
        <v>474</v>
      </c>
      <c r="C203" t="s">
        <v>868</v>
      </c>
      <c r="D203" t="s">
        <v>1128</v>
      </c>
      <c r="E203" t="s">
        <v>772</v>
      </c>
      <c r="F203" t="s">
        <v>1179</v>
      </c>
      <c r="G203" t="s">
        <v>716</v>
      </c>
      <c r="H203" s="7"/>
      <c r="I203" s="7"/>
      <c r="J203" s="7"/>
      <c r="K203" s="7">
        <v>1</v>
      </c>
      <c r="Q203" s="7" t="s">
        <v>722</v>
      </c>
      <c r="R203" s="7" t="s">
        <v>722</v>
      </c>
    </row>
    <row r="204" spans="2:23" x14ac:dyDescent="0.2">
      <c r="B204" t="s">
        <v>1180</v>
      </c>
      <c r="C204" t="s">
        <v>868</v>
      </c>
      <c r="D204" t="s">
        <v>1128</v>
      </c>
      <c r="E204" t="s">
        <v>772</v>
      </c>
      <c r="F204" t="s">
        <v>1181</v>
      </c>
      <c r="G204" t="s">
        <v>716</v>
      </c>
      <c r="H204" s="7"/>
      <c r="I204" s="7"/>
      <c r="J204" s="7"/>
      <c r="K204" s="7">
        <v>1</v>
      </c>
      <c r="Q204" s="7" t="s">
        <v>722</v>
      </c>
      <c r="R204" s="7" t="s">
        <v>722</v>
      </c>
    </row>
    <row r="205" spans="2:23" x14ac:dyDescent="0.2">
      <c r="B205" t="s">
        <v>1182</v>
      </c>
      <c r="C205" t="s">
        <v>719</v>
      </c>
      <c r="D205" t="s">
        <v>1183</v>
      </c>
      <c r="E205" t="s">
        <v>733</v>
      </c>
      <c r="F205" t="s">
        <v>1020</v>
      </c>
      <c r="G205" t="s">
        <v>716</v>
      </c>
      <c r="H205" s="7"/>
      <c r="I205" s="7" t="s">
        <v>1021</v>
      </c>
      <c r="J205" s="7"/>
      <c r="K205" s="7">
        <v>1</v>
      </c>
      <c r="Q205" s="7" t="s">
        <v>717</v>
      </c>
      <c r="R205" s="7" t="s">
        <v>717</v>
      </c>
      <c r="W205" s="7" t="s">
        <v>722</v>
      </c>
    </row>
    <row r="206" spans="2:23" x14ac:dyDescent="0.2">
      <c r="B206" t="s">
        <v>1184</v>
      </c>
      <c r="C206" t="s">
        <v>868</v>
      </c>
      <c r="D206" t="s">
        <v>1128</v>
      </c>
      <c r="E206" t="s">
        <v>772</v>
      </c>
      <c r="F206" t="s">
        <v>1185</v>
      </c>
      <c r="G206" t="s">
        <v>716</v>
      </c>
      <c r="H206" s="7"/>
      <c r="I206" s="7"/>
      <c r="J206" s="7"/>
      <c r="K206" s="7">
        <v>1</v>
      </c>
      <c r="Q206" s="7" t="s">
        <v>722</v>
      </c>
      <c r="R206" s="7" t="s">
        <v>722</v>
      </c>
    </row>
    <row r="207" spans="2:23" x14ac:dyDescent="0.2">
      <c r="B207" t="s">
        <v>1186</v>
      </c>
      <c r="C207" t="s">
        <v>719</v>
      </c>
      <c r="D207" t="s">
        <v>1187</v>
      </c>
      <c r="E207" t="s">
        <v>733</v>
      </c>
      <c r="F207" t="s">
        <v>1188</v>
      </c>
      <c r="G207" t="s">
        <v>716</v>
      </c>
      <c r="H207" s="7"/>
      <c r="I207" s="7"/>
      <c r="J207" s="7"/>
      <c r="K207" s="7">
        <v>1</v>
      </c>
      <c r="Q207" s="7" t="s">
        <v>760</v>
      </c>
      <c r="R207" s="7" t="s">
        <v>760</v>
      </c>
    </row>
    <row r="208" spans="2:23" x14ac:dyDescent="0.2">
      <c r="B208" t="s">
        <v>1189</v>
      </c>
      <c r="D208" t="s">
        <v>1190</v>
      </c>
      <c r="E208" t="s">
        <v>1191</v>
      </c>
      <c r="F208" t="s">
        <v>1192</v>
      </c>
      <c r="H208" s="7"/>
      <c r="I208" s="7"/>
      <c r="J208" s="7"/>
      <c r="K208" s="7">
        <v>1</v>
      </c>
      <c r="Q208" s="7" t="s">
        <v>717</v>
      </c>
      <c r="R208" s="7" t="s">
        <v>717</v>
      </c>
    </row>
    <row r="209" spans="2:18" x14ac:dyDescent="0.2">
      <c r="B209" t="s">
        <v>1189</v>
      </c>
      <c r="D209" t="s">
        <v>1193</v>
      </c>
      <c r="E209" t="s">
        <v>1191</v>
      </c>
      <c r="F209" t="s">
        <v>1194</v>
      </c>
      <c r="H209" s="7"/>
      <c r="I209" s="7"/>
      <c r="J209" s="7"/>
      <c r="K209" s="7">
        <v>1</v>
      </c>
      <c r="Q209" s="7" t="s">
        <v>717</v>
      </c>
      <c r="R209" s="7" t="s">
        <v>717</v>
      </c>
    </row>
    <row r="210" spans="2:18" x14ac:dyDescent="0.2">
      <c r="B210" t="s">
        <v>1195</v>
      </c>
      <c r="C210" t="s">
        <v>850</v>
      </c>
      <c r="D210" t="s">
        <v>1196</v>
      </c>
      <c r="E210" t="s">
        <v>714</v>
      </c>
      <c r="F210" t="s">
        <v>1197</v>
      </c>
      <c r="G210" t="s">
        <v>716</v>
      </c>
      <c r="H210" s="7"/>
      <c r="I210" s="7"/>
      <c r="J210" s="7"/>
      <c r="K210" s="7">
        <v>1</v>
      </c>
      <c r="Q210" s="7" t="s">
        <v>717</v>
      </c>
      <c r="R210" s="7" t="s">
        <v>717</v>
      </c>
    </row>
    <row r="211" spans="2:18" x14ac:dyDescent="0.2">
      <c r="B211" t="s">
        <v>1198</v>
      </c>
      <c r="D211" t="s">
        <v>1199</v>
      </c>
      <c r="E211" t="s">
        <v>1200</v>
      </c>
      <c r="F211" t="s">
        <v>1201</v>
      </c>
      <c r="H211" s="7"/>
      <c r="I211" s="7"/>
      <c r="J211" s="7"/>
      <c r="K211" s="7">
        <v>1</v>
      </c>
      <c r="Q211" s="7" t="s">
        <v>717</v>
      </c>
      <c r="R211" s="7" t="s">
        <v>717</v>
      </c>
    </row>
    <row r="212" spans="2:18" x14ac:dyDescent="0.2">
      <c r="B212" t="s">
        <v>1202</v>
      </c>
      <c r="C212" t="s">
        <v>719</v>
      </c>
      <c r="D212" t="s">
        <v>1203</v>
      </c>
      <c r="E212" t="s">
        <v>764</v>
      </c>
      <c r="F212" t="s">
        <v>835</v>
      </c>
      <c r="G212" t="s">
        <v>716</v>
      </c>
      <c r="H212" s="7"/>
      <c r="I212" s="7" t="s">
        <v>836</v>
      </c>
      <c r="J212" s="7"/>
      <c r="K212" s="7">
        <v>1</v>
      </c>
      <c r="Q212" s="7" t="s">
        <v>717</v>
      </c>
    </row>
    <row r="213" spans="2:18" x14ac:dyDescent="0.2">
      <c r="B213" t="s">
        <v>1204</v>
      </c>
      <c r="D213" t="s">
        <v>1205</v>
      </c>
      <c r="E213" t="s">
        <v>1206</v>
      </c>
      <c r="F213" t="s">
        <v>1207</v>
      </c>
      <c r="H213" s="7"/>
      <c r="I213" s="7"/>
      <c r="J213" s="7"/>
      <c r="K213" s="7">
        <v>1</v>
      </c>
      <c r="Q213" s="7" t="s">
        <v>717</v>
      </c>
      <c r="R213" s="7" t="s">
        <v>717</v>
      </c>
    </row>
    <row r="214" spans="2:18" x14ac:dyDescent="0.2">
      <c r="B214" t="s">
        <v>1204</v>
      </c>
      <c r="C214" t="s">
        <v>712</v>
      </c>
      <c r="D214" t="s">
        <v>1208</v>
      </c>
      <c r="E214" t="s">
        <v>772</v>
      </c>
      <c r="F214" t="s">
        <v>1209</v>
      </c>
      <c r="G214" t="s">
        <v>716</v>
      </c>
      <c r="H214" s="7"/>
      <c r="I214" s="7"/>
      <c r="J214" s="7"/>
      <c r="K214" s="7">
        <v>1</v>
      </c>
      <c r="Q214" s="7" t="s">
        <v>717</v>
      </c>
      <c r="R214" s="7" t="s">
        <v>717</v>
      </c>
    </row>
    <row r="215" spans="2:18" x14ac:dyDescent="0.2">
      <c r="B215" t="s">
        <v>1210</v>
      </c>
      <c r="C215" t="s">
        <v>850</v>
      </c>
      <c r="D215" t="s">
        <v>1211</v>
      </c>
      <c r="E215" t="s">
        <v>733</v>
      </c>
      <c r="F215" t="s">
        <v>1212</v>
      </c>
      <c r="G215" t="s">
        <v>716</v>
      </c>
      <c r="H215" s="7"/>
      <c r="I215" s="7"/>
      <c r="J215" s="7">
        <v>1</v>
      </c>
      <c r="K215" s="7"/>
    </row>
    <row r="216" spans="2:18" x14ac:dyDescent="0.2">
      <c r="B216" t="s">
        <v>1213</v>
      </c>
      <c r="D216" t="s">
        <v>1214</v>
      </c>
      <c r="E216" t="s">
        <v>1200</v>
      </c>
      <c r="F216" t="s">
        <v>1215</v>
      </c>
      <c r="H216" s="7"/>
      <c r="I216" s="7"/>
      <c r="J216" s="7"/>
      <c r="K216" s="7">
        <v>1</v>
      </c>
      <c r="Q216" s="7" t="s">
        <v>717</v>
      </c>
      <c r="R216" s="7" t="s">
        <v>717</v>
      </c>
    </row>
    <row r="217" spans="2:18" x14ac:dyDescent="0.2">
      <c r="B217" t="s">
        <v>1216</v>
      </c>
      <c r="C217" t="s">
        <v>712</v>
      </c>
      <c r="D217" t="s">
        <v>1217</v>
      </c>
      <c r="E217" t="s">
        <v>714</v>
      </c>
      <c r="F217" t="s">
        <v>1218</v>
      </c>
      <c r="G217" t="s">
        <v>716</v>
      </c>
      <c r="H217" s="7"/>
      <c r="I217" s="7"/>
      <c r="J217" s="7"/>
      <c r="K217" s="7">
        <v>1</v>
      </c>
      <c r="Q217" s="7" t="s">
        <v>717</v>
      </c>
      <c r="R217" s="7" t="s">
        <v>717</v>
      </c>
    </row>
    <row r="218" spans="2:18" x14ac:dyDescent="0.2">
      <c r="B218" t="s">
        <v>1216</v>
      </c>
      <c r="C218" t="s">
        <v>712</v>
      </c>
      <c r="D218" t="s">
        <v>1219</v>
      </c>
      <c r="E218" t="s">
        <v>714</v>
      </c>
      <c r="F218" t="s">
        <v>1220</v>
      </c>
      <c r="G218" t="s">
        <v>716</v>
      </c>
      <c r="H218" s="7"/>
      <c r="I218" s="7"/>
      <c r="J218" s="7"/>
      <c r="K218" s="7">
        <v>1</v>
      </c>
      <c r="Q218" s="7" t="s">
        <v>717</v>
      </c>
      <c r="R218" s="7" t="s">
        <v>717</v>
      </c>
    </row>
    <row r="219" spans="2:18" x14ac:dyDescent="0.2">
      <c r="B219" t="s">
        <v>1216</v>
      </c>
      <c r="C219" t="s">
        <v>712</v>
      </c>
      <c r="D219" t="s">
        <v>1221</v>
      </c>
      <c r="E219" t="s">
        <v>714</v>
      </c>
      <c r="F219" t="s">
        <v>1222</v>
      </c>
      <c r="G219" t="s">
        <v>716</v>
      </c>
      <c r="H219" s="7"/>
      <c r="I219" s="7"/>
      <c r="J219" s="7"/>
      <c r="K219" s="7">
        <v>1</v>
      </c>
      <c r="Q219" s="7" t="s">
        <v>717</v>
      </c>
      <c r="R219" s="7" t="s">
        <v>717</v>
      </c>
    </row>
    <row r="220" spans="2:18" x14ac:dyDescent="0.2">
      <c r="B220" t="s">
        <v>1216</v>
      </c>
      <c r="C220" t="s">
        <v>712</v>
      </c>
      <c r="D220" t="s">
        <v>1223</v>
      </c>
      <c r="E220" t="s">
        <v>714</v>
      </c>
      <c r="F220" t="s">
        <v>1224</v>
      </c>
      <c r="G220" t="s">
        <v>716</v>
      </c>
      <c r="H220" s="7"/>
      <c r="I220" s="7"/>
      <c r="J220" s="7"/>
      <c r="K220" s="7">
        <v>1</v>
      </c>
      <c r="Q220" s="7" t="s">
        <v>717</v>
      </c>
      <c r="R220" s="7" t="s">
        <v>717</v>
      </c>
    </row>
    <row r="221" spans="2:18" x14ac:dyDescent="0.2">
      <c r="B221" t="s">
        <v>1216</v>
      </c>
      <c r="C221" t="s">
        <v>712</v>
      </c>
      <c r="D221" t="s">
        <v>1225</v>
      </c>
      <c r="E221" t="s">
        <v>714</v>
      </c>
      <c r="F221" t="s">
        <v>1226</v>
      </c>
      <c r="G221" t="s">
        <v>716</v>
      </c>
      <c r="H221" s="7"/>
      <c r="I221" s="7"/>
      <c r="J221" s="7"/>
      <c r="K221" s="7">
        <v>1</v>
      </c>
      <c r="Q221" s="7" t="s">
        <v>717</v>
      </c>
      <c r="R221" s="7" t="s">
        <v>717</v>
      </c>
    </row>
    <row r="222" spans="2:18" x14ac:dyDescent="0.2">
      <c r="B222" t="s">
        <v>1216</v>
      </c>
      <c r="C222" t="s">
        <v>712</v>
      </c>
      <c r="D222" t="s">
        <v>1227</v>
      </c>
      <c r="E222" t="s">
        <v>714</v>
      </c>
      <c r="F222" t="s">
        <v>1228</v>
      </c>
      <c r="G222" t="s">
        <v>716</v>
      </c>
      <c r="H222" s="7"/>
      <c r="I222" s="7"/>
      <c r="J222" s="7"/>
      <c r="K222" s="7">
        <v>1</v>
      </c>
      <c r="Q222" s="7" t="s">
        <v>717</v>
      </c>
      <c r="R222" s="7" t="s">
        <v>717</v>
      </c>
    </row>
    <row r="223" spans="2:18" x14ac:dyDescent="0.2">
      <c r="B223" t="s">
        <v>1216</v>
      </c>
      <c r="C223" t="s">
        <v>712</v>
      </c>
      <c r="D223" t="s">
        <v>1229</v>
      </c>
      <c r="E223" t="s">
        <v>714</v>
      </c>
      <c r="F223" t="s">
        <v>1230</v>
      </c>
      <c r="G223" t="s">
        <v>716</v>
      </c>
      <c r="H223" s="7"/>
      <c r="I223" s="7"/>
      <c r="J223" s="7"/>
      <c r="K223" s="7">
        <v>1</v>
      </c>
      <c r="Q223" s="7" t="s">
        <v>717</v>
      </c>
      <c r="R223" s="7" t="s">
        <v>717</v>
      </c>
    </row>
    <row r="224" spans="2:18" x14ac:dyDescent="0.2">
      <c r="B224" t="s">
        <v>1231</v>
      </c>
      <c r="C224" t="s">
        <v>719</v>
      </c>
      <c r="D224" t="s">
        <v>1232</v>
      </c>
      <c r="E224" t="s">
        <v>733</v>
      </c>
      <c r="F224" t="s">
        <v>1233</v>
      </c>
      <c r="G224" t="s">
        <v>716</v>
      </c>
      <c r="H224" s="7"/>
      <c r="I224" s="7"/>
      <c r="J224" s="7"/>
      <c r="K224" s="7">
        <v>1</v>
      </c>
      <c r="Q224" s="7" t="s">
        <v>717</v>
      </c>
      <c r="R224" s="7" t="s">
        <v>717</v>
      </c>
    </row>
    <row r="225" spans="2:22" x14ac:dyDescent="0.2">
      <c r="B225" t="s">
        <v>1234</v>
      </c>
      <c r="C225" t="s">
        <v>712</v>
      </c>
      <c r="D225" t="s">
        <v>1235</v>
      </c>
      <c r="E225" t="s">
        <v>714</v>
      </c>
      <c r="F225" t="s">
        <v>1236</v>
      </c>
      <c r="G225" t="s">
        <v>716</v>
      </c>
      <c r="H225" s="7"/>
      <c r="I225" s="7"/>
      <c r="J225" s="7"/>
      <c r="K225" s="7">
        <v>1</v>
      </c>
      <c r="M225" s="7" t="s">
        <v>760</v>
      </c>
      <c r="Q225" s="7" t="s">
        <v>722</v>
      </c>
      <c r="R225" s="7" t="s">
        <v>722</v>
      </c>
    </row>
    <row r="226" spans="2:22" x14ac:dyDescent="0.2">
      <c r="B226" t="s">
        <v>1234</v>
      </c>
      <c r="C226" t="s">
        <v>712</v>
      </c>
      <c r="D226" t="s">
        <v>1237</v>
      </c>
      <c r="E226" t="s">
        <v>714</v>
      </c>
      <c r="F226" t="s">
        <v>1238</v>
      </c>
      <c r="G226" t="s">
        <v>716</v>
      </c>
      <c r="H226" s="7"/>
      <c r="I226" s="7"/>
      <c r="J226" s="7"/>
      <c r="K226" s="7">
        <v>1</v>
      </c>
      <c r="M226" s="7" t="s">
        <v>760</v>
      </c>
      <c r="Q226" s="7" t="s">
        <v>722</v>
      </c>
      <c r="R226" s="7" t="s">
        <v>722</v>
      </c>
    </row>
    <row r="227" spans="2:22" x14ac:dyDescent="0.2">
      <c r="B227" t="s">
        <v>1234</v>
      </c>
      <c r="C227" t="s">
        <v>712</v>
      </c>
      <c r="D227" t="s">
        <v>1239</v>
      </c>
      <c r="E227" t="s">
        <v>714</v>
      </c>
      <c r="F227" t="s">
        <v>1240</v>
      </c>
      <c r="G227" t="s">
        <v>716</v>
      </c>
      <c r="H227" s="7"/>
      <c r="I227" s="7"/>
      <c r="J227" s="7"/>
      <c r="K227" s="7">
        <v>1</v>
      </c>
      <c r="M227" s="7" t="s">
        <v>760</v>
      </c>
      <c r="Q227" s="7" t="s">
        <v>722</v>
      </c>
      <c r="R227" s="7" t="s">
        <v>722</v>
      </c>
    </row>
    <row r="228" spans="2:22" x14ac:dyDescent="0.2">
      <c r="B228" t="s">
        <v>1234</v>
      </c>
      <c r="C228" t="s">
        <v>712</v>
      </c>
      <c r="D228" t="s">
        <v>1241</v>
      </c>
      <c r="E228" t="s">
        <v>714</v>
      </c>
      <c r="F228" t="s">
        <v>1242</v>
      </c>
      <c r="G228" t="s">
        <v>716</v>
      </c>
      <c r="H228" s="7"/>
      <c r="I228" s="7"/>
      <c r="J228" s="7"/>
      <c r="K228" s="7">
        <v>1</v>
      </c>
      <c r="Q228" s="7" t="s">
        <v>722</v>
      </c>
      <c r="R228" s="7" t="s">
        <v>722</v>
      </c>
    </row>
    <row r="229" spans="2:22" x14ac:dyDescent="0.2">
      <c r="B229" t="s">
        <v>1234</v>
      </c>
      <c r="C229" t="s">
        <v>712</v>
      </c>
      <c r="D229" t="s">
        <v>1243</v>
      </c>
      <c r="E229" t="s">
        <v>714</v>
      </c>
      <c r="F229" t="s">
        <v>1244</v>
      </c>
      <c r="G229" t="s">
        <v>716</v>
      </c>
      <c r="H229" s="7"/>
      <c r="I229" s="7"/>
      <c r="J229" s="7"/>
      <c r="K229" s="7">
        <v>1</v>
      </c>
      <c r="Q229" s="7" t="s">
        <v>722</v>
      </c>
      <c r="R229" s="7" t="s">
        <v>722</v>
      </c>
    </row>
    <row r="230" spans="2:22" x14ac:dyDescent="0.2">
      <c r="B230" t="s">
        <v>1234</v>
      </c>
      <c r="C230" t="s">
        <v>712</v>
      </c>
      <c r="D230" t="s">
        <v>1245</v>
      </c>
      <c r="E230" t="s">
        <v>714</v>
      </c>
      <c r="F230" t="s">
        <v>1246</v>
      </c>
      <c r="G230" t="s">
        <v>716</v>
      </c>
      <c r="H230" s="7"/>
      <c r="I230" s="7"/>
      <c r="J230" s="7"/>
      <c r="K230" s="7">
        <v>1</v>
      </c>
      <c r="M230" s="7" t="s">
        <v>760</v>
      </c>
      <c r="Q230" s="7" t="s">
        <v>722</v>
      </c>
      <c r="R230" s="7" t="s">
        <v>722</v>
      </c>
    </row>
    <row r="231" spans="2:22" x14ac:dyDescent="0.2">
      <c r="B231" t="s">
        <v>1234</v>
      </c>
      <c r="C231" t="s">
        <v>712</v>
      </c>
      <c r="D231" t="s">
        <v>1247</v>
      </c>
      <c r="E231" t="s">
        <v>714</v>
      </c>
      <c r="F231" t="s">
        <v>1248</v>
      </c>
      <c r="G231" t="s">
        <v>716</v>
      </c>
      <c r="H231" s="7"/>
      <c r="I231" s="7"/>
      <c r="J231" s="7"/>
      <c r="K231" s="7">
        <v>1</v>
      </c>
      <c r="Q231" s="7" t="s">
        <v>722</v>
      </c>
      <c r="R231" s="7" t="s">
        <v>722</v>
      </c>
    </row>
    <row r="232" spans="2:22" x14ac:dyDescent="0.2">
      <c r="B232" t="s">
        <v>1249</v>
      </c>
      <c r="C232" t="s">
        <v>719</v>
      </c>
      <c r="D232" t="s">
        <v>1250</v>
      </c>
      <c r="E232" t="s">
        <v>733</v>
      </c>
      <c r="F232" t="s">
        <v>1251</v>
      </c>
      <c r="G232" t="s">
        <v>716</v>
      </c>
      <c r="H232" s="7"/>
      <c r="I232" s="7"/>
      <c r="J232" s="7"/>
      <c r="K232" s="7">
        <v>1</v>
      </c>
      <c r="Q232" s="7" t="s">
        <v>722</v>
      </c>
      <c r="R232" s="7" t="s">
        <v>717</v>
      </c>
    </row>
    <row r="233" spans="2:22" x14ac:dyDescent="0.2">
      <c r="B233" t="s">
        <v>1252</v>
      </c>
      <c r="C233" t="s">
        <v>712</v>
      </c>
      <c r="D233" t="s">
        <v>1253</v>
      </c>
      <c r="E233" t="s">
        <v>714</v>
      </c>
      <c r="F233" t="s">
        <v>1254</v>
      </c>
      <c r="G233" t="s">
        <v>716</v>
      </c>
      <c r="H233" s="7"/>
      <c r="I233" s="7"/>
      <c r="J233" s="7"/>
      <c r="K233" s="7">
        <v>1</v>
      </c>
      <c r="Q233" s="7" t="s">
        <v>717</v>
      </c>
      <c r="R233" s="7" t="s">
        <v>717</v>
      </c>
    </row>
    <row r="234" spans="2:22" x14ac:dyDescent="0.2">
      <c r="B234" t="s">
        <v>1252</v>
      </c>
      <c r="C234" t="s">
        <v>712</v>
      </c>
      <c r="D234" t="s">
        <v>1255</v>
      </c>
      <c r="E234" t="s">
        <v>714</v>
      </c>
      <c r="F234" t="s">
        <v>1256</v>
      </c>
      <c r="G234" t="s">
        <v>716</v>
      </c>
      <c r="H234" s="7" t="s">
        <v>52</v>
      </c>
      <c r="I234" s="7"/>
      <c r="J234" s="7"/>
      <c r="K234" s="7">
        <v>1</v>
      </c>
      <c r="M234" s="7" t="s">
        <v>760</v>
      </c>
      <c r="Q234" s="7" t="s">
        <v>717</v>
      </c>
      <c r="R234" s="7" t="s">
        <v>717</v>
      </c>
      <c r="S234" s="7" t="s">
        <v>717</v>
      </c>
      <c r="T234" s="7" t="s">
        <v>717</v>
      </c>
      <c r="U234" s="7" t="s">
        <v>717</v>
      </c>
      <c r="V234" s="7" t="s">
        <v>717</v>
      </c>
    </row>
    <row r="235" spans="2:22" x14ac:dyDescent="0.2">
      <c r="B235" t="s">
        <v>1252</v>
      </c>
      <c r="C235" t="s">
        <v>712</v>
      </c>
      <c r="D235" t="s">
        <v>1257</v>
      </c>
      <c r="E235" t="s">
        <v>714</v>
      </c>
      <c r="F235" t="s">
        <v>1258</v>
      </c>
      <c r="G235" t="s">
        <v>716</v>
      </c>
      <c r="H235" s="7" t="s">
        <v>52</v>
      </c>
      <c r="I235" s="7"/>
      <c r="J235" s="7"/>
      <c r="K235" s="7">
        <v>1</v>
      </c>
      <c r="M235" s="7" t="s">
        <v>760</v>
      </c>
      <c r="Q235" s="7" t="s">
        <v>717</v>
      </c>
      <c r="R235" s="7" t="s">
        <v>717</v>
      </c>
      <c r="S235" s="7" t="s">
        <v>717</v>
      </c>
      <c r="T235" s="7" t="s">
        <v>717</v>
      </c>
      <c r="U235" s="7" t="s">
        <v>717</v>
      </c>
      <c r="V235" s="7" t="s">
        <v>717</v>
      </c>
    </row>
    <row r="236" spans="2:22" x14ac:dyDescent="0.2">
      <c r="B236" t="s">
        <v>1252</v>
      </c>
      <c r="C236" t="s">
        <v>712</v>
      </c>
      <c r="D236" t="s">
        <v>1259</v>
      </c>
      <c r="E236" t="s">
        <v>714</v>
      </c>
      <c r="F236" t="s">
        <v>1260</v>
      </c>
      <c r="G236" t="s">
        <v>716</v>
      </c>
      <c r="H236" s="7" t="s">
        <v>52</v>
      </c>
      <c r="I236" s="7"/>
      <c r="J236" s="7"/>
      <c r="K236" s="7">
        <v>1</v>
      </c>
      <c r="M236" s="7" t="s">
        <v>760</v>
      </c>
      <c r="Q236" s="7" t="s">
        <v>717</v>
      </c>
      <c r="R236" s="7" t="s">
        <v>717</v>
      </c>
      <c r="S236" s="7" t="s">
        <v>717</v>
      </c>
      <c r="T236" s="7" t="s">
        <v>717</v>
      </c>
      <c r="U236" s="7" t="s">
        <v>717</v>
      </c>
      <c r="V236" s="7" t="s">
        <v>717</v>
      </c>
    </row>
    <row r="237" spans="2:22" x14ac:dyDescent="0.2">
      <c r="B237" t="s">
        <v>1252</v>
      </c>
      <c r="C237" t="s">
        <v>712</v>
      </c>
      <c r="D237" t="s">
        <v>1261</v>
      </c>
      <c r="E237" t="s">
        <v>714</v>
      </c>
      <c r="F237" t="s">
        <v>1262</v>
      </c>
      <c r="G237" t="s">
        <v>716</v>
      </c>
      <c r="H237" s="7"/>
      <c r="I237" s="7"/>
      <c r="J237" s="7"/>
      <c r="K237" s="7">
        <v>1</v>
      </c>
      <c r="M237" s="7" t="s">
        <v>760</v>
      </c>
      <c r="Q237" s="7" t="s">
        <v>717</v>
      </c>
      <c r="R237" s="7" t="s">
        <v>717</v>
      </c>
    </row>
    <row r="238" spans="2:22" x14ac:dyDescent="0.2">
      <c r="B238" t="s">
        <v>1252</v>
      </c>
      <c r="C238" t="s">
        <v>712</v>
      </c>
      <c r="D238" t="s">
        <v>1263</v>
      </c>
      <c r="E238" t="s">
        <v>714</v>
      </c>
      <c r="F238" t="s">
        <v>1264</v>
      </c>
      <c r="G238" t="s">
        <v>716</v>
      </c>
      <c r="H238" s="7"/>
      <c r="I238" s="7"/>
      <c r="J238" s="7"/>
      <c r="K238" s="7">
        <v>1</v>
      </c>
      <c r="M238" s="7" t="s">
        <v>760</v>
      </c>
      <c r="Q238" s="7" t="s">
        <v>717</v>
      </c>
      <c r="R238" s="7" t="s">
        <v>717</v>
      </c>
    </row>
    <row r="239" spans="2:22" x14ac:dyDescent="0.2">
      <c r="B239" t="s">
        <v>1252</v>
      </c>
      <c r="C239" t="s">
        <v>712</v>
      </c>
      <c r="D239" t="s">
        <v>1265</v>
      </c>
      <c r="E239" t="s">
        <v>714</v>
      </c>
      <c r="F239" t="s">
        <v>1266</v>
      </c>
      <c r="G239" t="s">
        <v>716</v>
      </c>
      <c r="H239" s="7"/>
      <c r="I239" s="7"/>
      <c r="J239" s="7"/>
      <c r="K239" s="7">
        <v>1</v>
      </c>
      <c r="M239" s="7" t="s">
        <v>760</v>
      </c>
      <c r="Q239" s="7" t="s">
        <v>717</v>
      </c>
      <c r="R239" s="7" t="s">
        <v>717</v>
      </c>
    </row>
    <row r="240" spans="2:22" x14ac:dyDescent="0.2">
      <c r="B240" t="s">
        <v>1267</v>
      </c>
      <c r="C240" t="s">
        <v>719</v>
      </c>
      <c r="D240" t="s">
        <v>1268</v>
      </c>
      <c r="E240" t="s">
        <v>733</v>
      </c>
      <c r="F240" t="s">
        <v>1269</v>
      </c>
      <c r="G240" t="s">
        <v>781</v>
      </c>
      <c r="H240" s="7"/>
      <c r="I240" s="7"/>
      <c r="J240" s="7"/>
      <c r="K240" s="7">
        <v>1</v>
      </c>
      <c r="Q240" s="7" t="s">
        <v>717</v>
      </c>
      <c r="R240" s="7" t="s">
        <v>717</v>
      </c>
    </row>
    <row r="241" spans="2:18" x14ac:dyDescent="0.2">
      <c r="B241" t="s">
        <v>1270</v>
      </c>
      <c r="C241" t="s">
        <v>712</v>
      </c>
      <c r="D241" t="s">
        <v>1271</v>
      </c>
      <c r="E241" t="s">
        <v>714</v>
      </c>
      <c r="F241" t="s">
        <v>1272</v>
      </c>
      <c r="G241" t="s">
        <v>716</v>
      </c>
      <c r="H241" s="7"/>
      <c r="I241" s="7"/>
      <c r="J241" s="7"/>
      <c r="K241" s="7">
        <v>1</v>
      </c>
      <c r="Q241" s="7" t="s">
        <v>717</v>
      </c>
      <c r="R241" s="7" t="s">
        <v>717</v>
      </c>
    </row>
    <row r="242" spans="2:18" x14ac:dyDescent="0.2">
      <c r="B242" t="s">
        <v>1273</v>
      </c>
      <c r="C242" t="s">
        <v>850</v>
      </c>
      <c r="D242" t="s">
        <v>1274</v>
      </c>
      <c r="E242" t="s">
        <v>714</v>
      </c>
      <c r="F242" t="s">
        <v>1275</v>
      </c>
      <c r="G242" t="s">
        <v>716</v>
      </c>
      <c r="H242" s="7"/>
      <c r="I242" s="7"/>
      <c r="J242" s="7"/>
      <c r="K242" s="7">
        <v>1</v>
      </c>
      <c r="Q242" s="7" t="s">
        <v>717</v>
      </c>
    </row>
    <row r="243" spans="2:18" x14ac:dyDescent="0.2">
      <c r="B243" t="s">
        <v>1273</v>
      </c>
      <c r="C243" t="s">
        <v>850</v>
      </c>
      <c r="D243" t="s">
        <v>1276</v>
      </c>
      <c r="E243" t="s">
        <v>714</v>
      </c>
      <c r="F243" t="s">
        <v>1277</v>
      </c>
      <c r="G243" t="s">
        <v>716</v>
      </c>
      <c r="H243" s="7"/>
      <c r="I243" s="7"/>
      <c r="J243" s="7"/>
      <c r="K243" s="7">
        <v>1</v>
      </c>
      <c r="Q243" s="7" t="s">
        <v>717</v>
      </c>
    </row>
    <row r="244" spans="2:18" x14ac:dyDescent="0.2">
      <c r="B244" t="s">
        <v>1273</v>
      </c>
      <c r="C244" t="s">
        <v>850</v>
      </c>
      <c r="D244" t="s">
        <v>1278</v>
      </c>
      <c r="E244" t="s">
        <v>714</v>
      </c>
      <c r="F244" t="s">
        <v>1279</v>
      </c>
      <c r="G244" t="s">
        <v>716</v>
      </c>
      <c r="H244" s="7"/>
      <c r="I244" s="7" t="s">
        <v>1280</v>
      </c>
      <c r="J244" s="7"/>
      <c r="K244" s="7">
        <v>1</v>
      </c>
      <c r="Q244" s="7" t="s">
        <v>717</v>
      </c>
    </row>
    <row r="245" spans="2:18" x14ac:dyDescent="0.2">
      <c r="B245" t="s">
        <v>1273</v>
      </c>
      <c r="C245" t="s">
        <v>850</v>
      </c>
      <c r="D245" t="s">
        <v>1281</v>
      </c>
      <c r="E245" t="s">
        <v>714</v>
      </c>
      <c r="F245" t="s">
        <v>1282</v>
      </c>
      <c r="G245" t="s">
        <v>716</v>
      </c>
      <c r="H245" s="7"/>
      <c r="I245" s="7"/>
      <c r="J245" s="7"/>
      <c r="K245" s="7">
        <v>1</v>
      </c>
      <c r="Q245" s="7" t="s">
        <v>717</v>
      </c>
    </row>
    <row r="246" spans="2:18" x14ac:dyDescent="0.2">
      <c r="B246" t="s">
        <v>1283</v>
      </c>
      <c r="C246" t="s">
        <v>850</v>
      </c>
      <c r="D246" t="s">
        <v>1284</v>
      </c>
      <c r="E246" t="s">
        <v>714</v>
      </c>
      <c r="F246" t="s">
        <v>1285</v>
      </c>
      <c r="G246" t="s">
        <v>716</v>
      </c>
      <c r="H246" s="7"/>
      <c r="I246" s="7" t="s">
        <v>1286</v>
      </c>
      <c r="J246" s="7"/>
      <c r="K246" s="7">
        <v>1</v>
      </c>
      <c r="Q246" s="7" t="s">
        <v>717</v>
      </c>
    </row>
    <row r="247" spans="2:18" x14ac:dyDescent="0.2">
      <c r="B247" t="s">
        <v>1287</v>
      </c>
      <c r="C247" t="s">
        <v>850</v>
      </c>
      <c r="D247" t="s">
        <v>1288</v>
      </c>
      <c r="E247" t="s">
        <v>714</v>
      </c>
      <c r="F247" t="s">
        <v>1289</v>
      </c>
      <c r="G247" t="s">
        <v>716</v>
      </c>
      <c r="H247" s="7"/>
      <c r="I247" s="7"/>
      <c r="J247" s="7"/>
      <c r="K247" s="7">
        <v>1</v>
      </c>
      <c r="Q247" s="7" t="s">
        <v>717</v>
      </c>
    </row>
    <row r="248" spans="2:18" x14ac:dyDescent="0.2">
      <c r="B248" t="s">
        <v>1287</v>
      </c>
      <c r="C248" t="s">
        <v>850</v>
      </c>
      <c r="D248" t="s">
        <v>1290</v>
      </c>
      <c r="E248" t="s">
        <v>714</v>
      </c>
      <c r="F248" t="s">
        <v>1291</v>
      </c>
      <c r="G248" t="s">
        <v>716</v>
      </c>
      <c r="H248" s="7"/>
      <c r="I248" s="7"/>
      <c r="J248" s="7"/>
      <c r="K248" s="7">
        <v>1</v>
      </c>
      <c r="Q248" s="7" t="s">
        <v>717</v>
      </c>
    </row>
    <row r="249" spans="2:18" x14ac:dyDescent="0.2">
      <c r="B249" t="s">
        <v>1287</v>
      </c>
      <c r="C249" t="s">
        <v>850</v>
      </c>
      <c r="D249" t="s">
        <v>1292</v>
      </c>
      <c r="E249" t="s">
        <v>714</v>
      </c>
      <c r="F249" t="s">
        <v>1293</v>
      </c>
      <c r="G249" t="s">
        <v>716</v>
      </c>
      <c r="H249" s="7"/>
      <c r="I249" s="7"/>
      <c r="J249" s="7"/>
      <c r="K249" s="7">
        <v>1</v>
      </c>
      <c r="Q249" s="7" t="s">
        <v>717</v>
      </c>
    </row>
    <row r="250" spans="2:18" x14ac:dyDescent="0.2">
      <c r="B250" t="s">
        <v>1287</v>
      </c>
      <c r="C250" t="s">
        <v>850</v>
      </c>
      <c r="D250" t="s">
        <v>1294</v>
      </c>
      <c r="E250" t="s">
        <v>714</v>
      </c>
      <c r="F250" t="s">
        <v>1295</v>
      </c>
      <c r="G250" t="s">
        <v>716</v>
      </c>
      <c r="H250" s="7"/>
      <c r="I250" s="7"/>
      <c r="J250" s="7"/>
      <c r="K250" s="7">
        <v>1</v>
      </c>
      <c r="Q250" s="7" t="s">
        <v>717</v>
      </c>
    </row>
    <row r="251" spans="2:18" x14ac:dyDescent="0.2">
      <c r="B251" t="s">
        <v>1296</v>
      </c>
      <c r="C251" t="s">
        <v>850</v>
      </c>
      <c r="D251" t="s">
        <v>1297</v>
      </c>
      <c r="E251" t="s">
        <v>714</v>
      </c>
      <c r="F251" t="s">
        <v>1298</v>
      </c>
      <c r="G251" t="s">
        <v>716</v>
      </c>
      <c r="H251" s="7"/>
      <c r="I251" s="7"/>
      <c r="J251" s="7"/>
      <c r="K251" s="7">
        <v>1</v>
      </c>
      <c r="Q251" s="7" t="s">
        <v>717</v>
      </c>
    </row>
    <row r="252" spans="2:18" x14ac:dyDescent="0.2">
      <c r="B252" t="s">
        <v>1299</v>
      </c>
      <c r="C252" t="s">
        <v>850</v>
      </c>
      <c r="D252" t="s">
        <v>1300</v>
      </c>
      <c r="E252" t="s">
        <v>714</v>
      </c>
      <c r="F252" t="s">
        <v>1301</v>
      </c>
      <c r="G252" t="s">
        <v>716</v>
      </c>
      <c r="H252" s="7"/>
      <c r="I252" s="7" t="s">
        <v>1302</v>
      </c>
      <c r="J252" s="7"/>
      <c r="K252" s="7">
        <v>1</v>
      </c>
      <c r="Q252" s="7" t="s">
        <v>717</v>
      </c>
    </row>
    <row r="253" spans="2:18" x14ac:dyDescent="0.2">
      <c r="B253" t="s">
        <v>1299</v>
      </c>
      <c r="C253" t="s">
        <v>850</v>
      </c>
      <c r="D253" t="s">
        <v>1303</v>
      </c>
      <c r="E253" t="s">
        <v>714</v>
      </c>
      <c r="F253" t="s">
        <v>1304</v>
      </c>
      <c r="G253" t="s">
        <v>716</v>
      </c>
      <c r="H253" s="7"/>
      <c r="I253" s="7" t="s">
        <v>1305</v>
      </c>
      <c r="J253" s="7"/>
      <c r="K253" s="7">
        <v>1</v>
      </c>
      <c r="Q253" s="7" t="s">
        <v>717</v>
      </c>
    </row>
    <row r="254" spans="2:18" x14ac:dyDescent="0.2">
      <c r="B254" t="s">
        <v>1299</v>
      </c>
      <c r="C254" t="s">
        <v>850</v>
      </c>
      <c r="D254" t="s">
        <v>1306</v>
      </c>
      <c r="E254" t="s">
        <v>714</v>
      </c>
      <c r="F254" t="s">
        <v>1307</v>
      </c>
      <c r="G254" t="s">
        <v>716</v>
      </c>
      <c r="H254" s="7"/>
      <c r="I254" s="7" t="s">
        <v>1308</v>
      </c>
      <c r="J254" s="7"/>
      <c r="K254" s="7">
        <v>1</v>
      </c>
      <c r="Q254" s="7" t="s">
        <v>717</v>
      </c>
    </row>
    <row r="255" spans="2:18" x14ac:dyDescent="0.2">
      <c r="B255" t="s">
        <v>1309</v>
      </c>
      <c r="C255" t="s">
        <v>850</v>
      </c>
      <c r="D255" t="s">
        <v>1310</v>
      </c>
      <c r="E255" t="s">
        <v>714</v>
      </c>
      <c r="F255" t="s">
        <v>1311</v>
      </c>
      <c r="G255" t="s">
        <v>716</v>
      </c>
      <c r="H255" s="7"/>
      <c r="I255" s="7" t="s">
        <v>1312</v>
      </c>
      <c r="J255" s="7"/>
      <c r="K255" s="7">
        <v>1</v>
      </c>
      <c r="Q255" s="7" t="s">
        <v>717</v>
      </c>
    </row>
    <row r="256" spans="2:18" x14ac:dyDescent="0.2">
      <c r="B256" t="s">
        <v>1309</v>
      </c>
      <c r="C256" t="s">
        <v>850</v>
      </c>
      <c r="D256" t="s">
        <v>1313</v>
      </c>
      <c r="E256" t="s">
        <v>714</v>
      </c>
      <c r="F256" t="s">
        <v>1314</v>
      </c>
      <c r="G256" t="s">
        <v>716</v>
      </c>
      <c r="H256" s="7"/>
      <c r="I256" s="7" t="s">
        <v>1315</v>
      </c>
      <c r="J256" s="7"/>
      <c r="K256" s="7">
        <v>1</v>
      </c>
      <c r="Q256" s="7" t="s">
        <v>717</v>
      </c>
    </row>
    <row r="257" spans="2:18" x14ac:dyDescent="0.2">
      <c r="B257" t="s">
        <v>1309</v>
      </c>
      <c r="C257" t="s">
        <v>850</v>
      </c>
      <c r="D257" t="s">
        <v>1316</v>
      </c>
      <c r="E257" t="s">
        <v>714</v>
      </c>
      <c r="F257" t="s">
        <v>1317</v>
      </c>
      <c r="G257" t="s">
        <v>716</v>
      </c>
      <c r="H257" s="7"/>
      <c r="I257" s="7" t="s">
        <v>1318</v>
      </c>
      <c r="J257" s="7"/>
      <c r="K257" s="7">
        <v>1</v>
      </c>
      <c r="Q257" s="7" t="s">
        <v>717</v>
      </c>
    </row>
    <row r="258" spans="2:18" x14ac:dyDescent="0.2">
      <c r="B258" t="s">
        <v>1319</v>
      </c>
      <c r="C258" t="s">
        <v>850</v>
      </c>
      <c r="D258" t="s">
        <v>1320</v>
      </c>
      <c r="E258" t="s">
        <v>714</v>
      </c>
      <c r="F258" t="s">
        <v>1321</v>
      </c>
      <c r="G258" t="s">
        <v>716</v>
      </c>
      <c r="H258" s="7"/>
      <c r="I258" s="7" t="s">
        <v>1322</v>
      </c>
      <c r="J258" s="7"/>
      <c r="K258" s="7">
        <v>1</v>
      </c>
      <c r="Q258" s="7" t="s">
        <v>717</v>
      </c>
    </row>
    <row r="259" spans="2:18" x14ac:dyDescent="0.2">
      <c r="B259" t="s">
        <v>1319</v>
      </c>
      <c r="C259" t="s">
        <v>850</v>
      </c>
      <c r="D259" t="s">
        <v>1323</v>
      </c>
      <c r="E259" t="s">
        <v>714</v>
      </c>
      <c r="F259" t="s">
        <v>1324</v>
      </c>
      <c r="G259" t="s">
        <v>716</v>
      </c>
      <c r="H259" s="7"/>
      <c r="I259" s="7" t="s">
        <v>1325</v>
      </c>
      <c r="J259" s="7"/>
      <c r="K259" s="7">
        <v>1</v>
      </c>
      <c r="Q259" s="7" t="s">
        <v>717</v>
      </c>
    </row>
    <row r="260" spans="2:18" x14ac:dyDescent="0.2">
      <c r="B260" t="s">
        <v>1319</v>
      </c>
      <c r="C260" t="s">
        <v>850</v>
      </c>
      <c r="D260" t="s">
        <v>1326</v>
      </c>
      <c r="E260" t="s">
        <v>714</v>
      </c>
      <c r="F260" t="s">
        <v>1327</v>
      </c>
      <c r="G260" t="s">
        <v>716</v>
      </c>
      <c r="H260" s="7"/>
      <c r="I260" s="7" t="s">
        <v>1328</v>
      </c>
      <c r="J260" s="7"/>
      <c r="K260" s="7">
        <v>1</v>
      </c>
      <c r="Q260" s="7" t="s">
        <v>717</v>
      </c>
    </row>
    <row r="261" spans="2:18" x14ac:dyDescent="0.2">
      <c r="B261" t="s">
        <v>1319</v>
      </c>
      <c r="C261" t="s">
        <v>850</v>
      </c>
      <c r="D261" t="s">
        <v>1329</v>
      </c>
      <c r="E261" t="s">
        <v>714</v>
      </c>
      <c r="F261" t="s">
        <v>1330</v>
      </c>
      <c r="G261" t="s">
        <v>716</v>
      </c>
      <c r="H261" s="7"/>
      <c r="I261" s="7" t="s">
        <v>1331</v>
      </c>
      <c r="J261" s="7"/>
      <c r="K261" s="7">
        <v>1</v>
      </c>
      <c r="Q261" s="7" t="s">
        <v>717</v>
      </c>
    </row>
    <row r="262" spans="2:18" x14ac:dyDescent="0.2">
      <c r="B262" t="s">
        <v>1319</v>
      </c>
      <c r="C262" t="s">
        <v>850</v>
      </c>
      <c r="D262" t="s">
        <v>1332</v>
      </c>
      <c r="E262" t="s">
        <v>714</v>
      </c>
      <c r="F262" t="s">
        <v>1333</v>
      </c>
      <c r="G262" t="s">
        <v>716</v>
      </c>
      <c r="H262" s="7"/>
      <c r="I262" s="7" t="s">
        <v>1334</v>
      </c>
      <c r="J262" s="7"/>
      <c r="K262" s="7">
        <v>1</v>
      </c>
      <c r="Q262" s="7" t="s">
        <v>717</v>
      </c>
    </row>
    <row r="263" spans="2:18" x14ac:dyDescent="0.2">
      <c r="B263" t="s">
        <v>1319</v>
      </c>
      <c r="C263" t="s">
        <v>850</v>
      </c>
      <c r="D263" t="s">
        <v>1335</v>
      </c>
      <c r="E263" t="s">
        <v>714</v>
      </c>
      <c r="F263" t="s">
        <v>1336</v>
      </c>
      <c r="G263" t="s">
        <v>716</v>
      </c>
      <c r="H263" s="7"/>
      <c r="I263" s="7" t="s">
        <v>1337</v>
      </c>
      <c r="J263" s="7"/>
      <c r="K263" s="7">
        <v>1</v>
      </c>
      <c r="Q263" s="7" t="s">
        <v>717</v>
      </c>
    </row>
    <row r="264" spans="2:18" x14ac:dyDescent="0.2">
      <c r="B264" t="s">
        <v>1338</v>
      </c>
      <c r="C264" t="s">
        <v>850</v>
      </c>
      <c r="D264" t="s">
        <v>1339</v>
      </c>
      <c r="E264" t="s">
        <v>714</v>
      </c>
      <c r="F264" t="s">
        <v>1340</v>
      </c>
      <c r="G264" t="s">
        <v>716</v>
      </c>
      <c r="H264" s="7"/>
      <c r="I264" s="7" t="s">
        <v>1341</v>
      </c>
      <c r="J264" s="7"/>
      <c r="K264" s="7">
        <v>1</v>
      </c>
      <c r="Q264" s="7" t="s">
        <v>717</v>
      </c>
    </row>
    <row r="265" spans="2:18" x14ac:dyDescent="0.2">
      <c r="B265" t="s">
        <v>1338</v>
      </c>
      <c r="C265" t="s">
        <v>850</v>
      </c>
      <c r="D265" t="s">
        <v>1342</v>
      </c>
      <c r="E265" t="s">
        <v>714</v>
      </c>
      <c r="F265" t="s">
        <v>1343</v>
      </c>
      <c r="G265" t="s">
        <v>716</v>
      </c>
      <c r="H265" s="7"/>
      <c r="I265" s="7" t="s">
        <v>1344</v>
      </c>
      <c r="J265" s="7"/>
      <c r="K265" s="7">
        <v>1</v>
      </c>
      <c r="Q265" s="7" t="s">
        <v>717</v>
      </c>
    </row>
    <row r="266" spans="2:18" x14ac:dyDescent="0.2">
      <c r="B266" t="s">
        <v>1338</v>
      </c>
      <c r="C266" t="s">
        <v>850</v>
      </c>
      <c r="D266" t="s">
        <v>1345</v>
      </c>
      <c r="E266" t="s">
        <v>714</v>
      </c>
      <c r="F266" t="s">
        <v>1346</v>
      </c>
      <c r="G266" t="s">
        <v>716</v>
      </c>
      <c r="H266" s="7"/>
      <c r="I266" s="7" t="s">
        <v>1347</v>
      </c>
      <c r="J266" s="7"/>
      <c r="K266" s="7">
        <v>1</v>
      </c>
      <c r="Q266" s="7" t="s">
        <v>717</v>
      </c>
    </row>
    <row r="267" spans="2:18" x14ac:dyDescent="0.2">
      <c r="B267" t="s">
        <v>1338</v>
      </c>
      <c r="C267" t="s">
        <v>850</v>
      </c>
      <c r="D267" t="s">
        <v>1348</v>
      </c>
      <c r="E267" t="s">
        <v>714</v>
      </c>
      <c r="F267" t="s">
        <v>1349</v>
      </c>
      <c r="G267" t="s">
        <v>716</v>
      </c>
      <c r="H267" s="7"/>
      <c r="I267" s="7" t="s">
        <v>1350</v>
      </c>
      <c r="J267" s="7"/>
      <c r="K267" s="7">
        <v>1</v>
      </c>
      <c r="Q267" s="7" t="s">
        <v>717</v>
      </c>
    </row>
    <row r="268" spans="2:18" x14ac:dyDescent="0.2">
      <c r="B268" t="s">
        <v>1338</v>
      </c>
      <c r="C268" t="s">
        <v>850</v>
      </c>
      <c r="D268" t="s">
        <v>1351</v>
      </c>
      <c r="E268" t="s">
        <v>714</v>
      </c>
      <c r="F268" t="s">
        <v>1352</v>
      </c>
      <c r="G268" t="s">
        <v>716</v>
      </c>
      <c r="H268" s="7"/>
      <c r="I268" s="7" t="s">
        <v>1353</v>
      </c>
      <c r="J268" s="7"/>
      <c r="K268" s="7">
        <v>1</v>
      </c>
      <c r="Q268" s="7" t="s">
        <v>717</v>
      </c>
    </row>
    <row r="269" spans="2:18" x14ac:dyDescent="0.2">
      <c r="B269" t="s">
        <v>1338</v>
      </c>
      <c r="C269" t="s">
        <v>850</v>
      </c>
      <c r="D269" t="s">
        <v>1354</v>
      </c>
      <c r="E269" t="s">
        <v>714</v>
      </c>
      <c r="F269" t="s">
        <v>1355</v>
      </c>
      <c r="G269" t="s">
        <v>716</v>
      </c>
      <c r="H269" s="7"/>
      <c r="I269" s="7" t="s">
        <v>1356</v>
      </c>
      <c r="J269" s="7"/>
      <c r="K269" s="7">
        <v>1</v>
      </c>
      <c r="Q269" s="7" t="s">
        <v>717</v>
      </c>
    </row>
    <row r="270" spans="2:18" x14ac:dyDescent="0.2">
      <c r="B270" t="s">
        <v>1357</v>
      </c>
      <c r="C270" t="s">
        <v>719</v>
      </c>
      <c r="D270" t="s">
        <v>1358</v>
      </c>
      <c r="E270" t="s">
        <v>733</v>
      </c>
      <c r="F270" t="s">
        <v>1359</v>
      </c>
      <c r="G270" t="s">
        <v>716</v>
      </c>
      <c r="H270" s="7"/>
      <c r="I270" s="7"/>
      <c r="J270" s="7"/>
      <c r="K270" s="7">
        <v>1</v>
      </c>
      <c r="Q270" s="7" t="s">
        <v>717</v>
      </c>
      <c r="R270" s="7" t="s">
        <v>717</v>
      </c>
    </row>
    <row r="271" spans="2:18" x14ac:dyDescent="0.2">
      <c r="B271" t="s">
        <v>1360</v>
      </c>
      <c r="C271" t="s">
        <v>712</v>
      </c>
      <c r="D271" t="s">
        <v>1361</v>
      </c>
      <c r="E271" t="s">
        <v>714</v>
      </c>
      <c r="F271" t="s">
        <v>1362</v>
      </c>
      <c r="G271" t="s">
        <v>716</v>
      </c>
      <c r="H271" s="7"/>
      <c r="I271" s="7"/>
      <c r="J271" s="7"/>
      <c r="K271" s="7">
        <v>1</v>
      </c>
      <c r="Q271" s="7" t="s">
        <v>722</v>
      </c>
      <c r="R271" s="7" t="s">
        <v>722</v>
      </c>
    </row>
    <row r="272" spans="2:18" x14ac:dyDescent="0.2">
      <c r="B272" t="s">
        <v>1363</v>
      </c>
      <c r="C272" t="s">
        <v>712</v>
      </c>
      <c r="D272" t="s">
        <v>1364</v>
      </c>
      <c r="E272" t="s">
        <v>714</v>
      </c>
      <c r="F272" t="s">
        <v>1365</v>
      </c>
      <c r="G272" t="s">
        <v>716</v>
      </c>
      <c r="H272" s="7"/>
      <c r="I272" s="7"/>
      <c r="J272" s="7"/>
      <c r="K272" s="7">
        <v>1</v>
      </c>
      <c r="Q272" s="7" t="s">
        <v>722</v>
      </c>
      <c r="R272" s="7" t="s">
        <v>722</v>
      </c>
    </row>
    <row r="273" spans="2:18" x14ac:dyDescent="0.2">
      <c r="B273" t="s">
        <v>1366</v>
      </c>
      <c r="C273" t="s">
        <v>719</v>
      </c>
      <c r="D273" t="s">
        <v>1367</v>
      </c>
      <c r="E273" t="s">
        <v>733</v>
      </c>
      <c r="F273" t="s">
        <v>1368</v>
      </c>
      <c r="G273" t="s">
        <v>716</v>
      </c>
      <c r="H273" s="7"/>
      <c r="I273" s="7" t="s">
        <v>1369</v>
      </c>
      <c r="J273" s="7"/>
      <c r="K273" s="7">
        <v>1</v>
      </c>
      <c r="P273" s="7" t="s">
        <v>722</v>
      </c>
    </row>
    <row r="274" spans="2:18" x14ac:dyDescent="0.2">
      <c r="B274" t="s">
        <v>1370</v>
      </c>
      <c r="D274" t="s">
        <v>1371</v>
      </c>
      <c r="E274" t="s">
        <v>1372</v>
      </c>
      <c r="F274" t="s">
        <v>1373</v>
      </c>
      <c r="H274" s="7"/>
      <c r="I274" s="7"/>
      <c r="J274" s="7"/>
      <c r="K274" s="7">
        <v>1</v>
      </c>
      <c r="Q274" s="7" t="s">
        <v>717</v>
      </c>
      <c r="R274" s="7" t="s">
        <v>717</v>
      </c>
    </row>
    <row r="275" spans="2:18" x14ac:dyDescent="0.2">
      <c r="B275" t="s">
        <v>1374</v>
      </c>
      <c r="C275" t="s">
        <v>719</v>
      </c>
      <c r="D275" t="s">
        <v>1375</v>
      </c>
      <c r="E275" t="s">
        <v>733</v>
      </c>
      <c r="F275" t="s">
        <v>1376</v>
      </c>
      <c r="G275" t="s">
        <v>716</v>
      </c>
      <c r="H275" s="7"/>
      <c r="I275" s="7"/>
      <c r="J275" s="7"/>
      <c r="K275" s="7">
        <v>1</v>
      </c>
    </row>
    <row r="276" spans="2:18" x14ac:dyDescent="0.2">
      <c r="B276" t="s">
        <v>1377</v>
      </c>
      <c r="C276" t="s">
        <v>1378</v>
      </c>
      <c r="D276" t="s">
        <v>1379</v>
      </c>
      <c r="E276" t="s">
        <v>1017</v>
      </c>
      <c r="F276" t="s">
        <v>1380</v>
      </c>
      <c r="G276" t="s">
        <v>716</v>
      </c>
      <c r="H276" s="7"/>
      <c r="I276" s="7"/>
      <c r="J276" s="7"/>
      <c r="K276" s="7">
        <v>1</v>
      </c>
      <c r="Q276" s="7" t="s">
        <v>717</v>
      </c>
      <c r="R276" s="7" t="s">
        <v>717</v>
      </c>
    </row>
    <row r="277" spans="2:18" x14ac:dyDescent="0.2">
      <c r="B277" t="s">
        <v>1381</v>
      </c>
      <c r="C277" t="s">
        <v>1378</v>
      </c>
      <c r="D277" t="s">
        <v>1382</v>
      </c>
      <c r="E277" t="s">
        <v>829</v>
      </c>
      <c r="F277" t="s">
        <v>1383</v>
      </c>
      <c r="G277" t="s">
        <v>716</v>
      </c>
      <c r="H277" s="7"/>
      <c r="I277" s="7" t="s">
        <v>1384</v>
      </c>
      <c r="J277" s="7"/>
      <c r="K277" s="7">
        <v>1</v>
      </c>
      <c r="P277" s="7" t="s">
        <v>722</v>
      </c>
      <c r="Q277" s="7" t="s">
        <v>717</v>
      </c>
      <c r="R277" s="7" t="s">
        <v>717</v>
      </c>
    </row>
    <row r="278" spans="2:18" x14ac:dyDescent="0.2">
      <c r="B278" t="s">
        <v>1385</v>
      </c>
      <c r="C278" t="s">
        <v>1378</v>
      </c>
      <c r="D278" t="s">
        <v>1386</v>
      </c>
      <c r="E278" t="s">
        <v>829</v>
      </c>
      <c r="F278" t="s">
        <v>1387</v>
      </c>
      <c r="G278" t="s">
        <v>716</v>
      </c>
      <c r="H278" s="7"/>
      <c r="I278" s="7" t="s">
        <v>1384</v>
      </c>
      <c r="J278" s="7"/>
      <c r="K278" s="7">
        <v>1</v>
      </c>
      <c r="P278" s="7" t="s">
        <v>722</v>
      </c>
      <c r="Q278" s="7" t="s">
        <v>717</v>
      </c>
      <c r="R278" s="7" t="s">
        <v>717</v>
      </c>
    </row>
    <row r="279" spans="2:18" x14ac:dyDescent="0.2">
      <c r="B279" t="s">
        <v>1388</v>
      </c>
      <c r="C279" t="s">
        <v>719</v>
      </c>
      <c r="D279" t="s">
        <v>1389</v>
      </c>
      <c r="E279" t="s">
        <v>733</v>
      </c>
      <c r="F279" t="s">
        <v>1390</v>
      </c>
      <c r="G279" t="s">
        <v>716</v>
      </c>
      <c r="H279" s="7"/>
      <c r="I279" s="7"/>
      <c r="J279" s="7"/>
      <c r="K279" s="7">
        <v>1</v>
      </c>
      <c r="Q279" s="7" t="s">
        <v>760</v>
      </c>
      <c r="R279" s="7" t="s">
        <v>760</v>
      </c>
    </row>
    <row r="280" spans="2:18" x14ac:dyDescent="0.2">
      <c r="B280" t="s">
        <v>1391</v>
      </c>
      <c r="C280" t="s">
        <v>1378</v>
      </c>
      <c r="D280" t="s">
        <v>1392</v>
      </c>
      <c r="E280" t="s">
        <v>1017</v>
      </c>
      <c r="F280" t="s">
        <v>1393</v>
      </c>
      <c r="G280" t="s">
        <v>716</v>
      </c>
      <c r="H280" s="7"/>
      <c r="I280" s="7" t="s">
        <v>1394</v>
      </c>
      <c r="J280" s="7"/>
      <c r="K280" s="7">
        <v>1</v>
      </c>
      <c r="P280" s="7" t="s">
        <v>722</v>
      </c>
      <c r="Q280" s="7" t="s">
        <v>722</v>
      </c>
      <c r="R280" s="7" t="s">
        <v>722</v>
      </c>
    </row>
    <row r="281" spans="2:18" x14ac:dyDescent="0.2">
      <c r="B281" t="s">
        <v>1395</v>
      </c>
      <c r="C281" t="s">
        <v>1378</v>
      </c>
      <c r="D281" t="s">
        <v>1396</v>
      </c>
      <c r="E281" t="s">
        <v>1017</v>
      </c>
      <c r="F281" t="s">
        <v>1397</v>
      </c>
      <c r="G281" t="s">
        <v>716</v>
      </c>
      <c r="H281" s="7"/>
      <c r="I281" s="7" t="s">
        <v>1394</v>
      </c>
      <c r="J281" s="7"/>
      <c r="K281" s="7">
        <v>1</v>
      </c>
      <c r="P281" s="7" t="s">
        <v>722</v>
      </c>
      <c r="Q281" s="7" t="s">
        <v>722</v>
      </c>
      <c r="R281" s="7" t="s">
        <v>722</v>
      </c>
    </row>
    <row r="282" spans="2:18" x14ac:dyDescent="0.2">
      <c r="B282" t="s">
        <v>1398</v>
      </c>
      <c r="C282" t="s">
        <v>719</v>
      </c>
      <c r="D282" t="s">
        <v>1399</v>
      </c>
      <c r="E282" t="s">
        <v>714</v>
      </c>
      <c r="F282" t="s">
        <v>1400</v>
      </c>
      <c r="G282" t="s">
        <v>716</v>
      </c>
      <c r="H282" s="7"/>
      <c r="I282" s="7"/>
      <c r="J282" s="7"/>
      <c r="K282" s="7">
        <v>1</v>
      </c>
    </row>
    <row r="283" spans="2:18" x14ac:dyDescent="0.2">
      <c r="B283" t="s">
        <v>1401</v>
      </c>
      <c r="C283" t="s">
        <v>1378</v>
      </c>
      <c r="D283" t="s">
        <v>1402</v>
      </c>
      <c r="E283" t="s">
        <v>1017</v>
      </c>
      <c r="F283" t="s">
        <v>1403</v>
      </c>
      <c r="G283" t="s">
        <v>716</v>
      </c>
      <c r="H283" s="7"/>
      <c r="I283" s="7"/>
      <c r="J283" s="7"/>
      <c r="K283" s="7">
        <v>1</v>
      </c>
      <c r="Q283" s="7" t="s">
        <v>717</v>
      </c>
      <c r="R283" s="7" t="s">
        <v>717</v>
      </c>
    </row>
    <row r="284" spans="2:18" x14ac:dyDescent="0.2">
      <c r="B284" t="s">
        <v>1401</v>
      </c>
      <c r="C284" t="s">
        <v>1378</v>
      </c>
      <c r="D284" t="s">
        <v>1404</v>
      </c>
      <c r="E284" t="s">
        <v>1017</v>
      </c>
      <c r="F284" t="s">
        <v>1405</v>
      </c>
      <c r="G284" t="s">
        <v>716</v>
      </c>
      <c r="H284" s="7"/>
      <c r="I284" s="7"/>
      <c r="J284" s="7"/>
      <c r="K284" s="7">
        <v>1</v>
      </c>
      <c r="Q284" s="7" t="s">
        <v>717</v>
      </c>
      <c r="R284" s="7" t="s">
        <v>717</v>
      </c>
    </row>
    <row r="285" spans="2:18" x14ac:dyDescent="0.2">
      <c r="B285" t="s">
        <v>1406</v>
      </c>
      <c r="C285" t="s">
        <v>719</v>
      </c>
      <c r="D285" t="s">
        <v>1407</v>
      </c>
      <c r="E285" t="s">
        <v>714</v>
      </c>
      <c r="F285" t="s">
        <v>1408</v>
      </c>
      <c r="G285" t="s">
        <v>716</v>
      </c>
      <c r="H285" s="7"/>
      <c r="I285" s="7"/>
      <c r="J285" s="7"/>
      <c r="K285" s="7">
        <v>1</v>
      </c>
      <c r="Q285" s="7" t="s">
        <v>717</v>
      </c>
    </row>
    <row r="286" spans="2:18" x14ac:dyDescent="0.2">
      <c r="B286" t="s">
        <v>1409</v>
      </c>
      <c r="C286" t="s">
        <v>1378</v>
      </c>
      <c r="D286" t="s">
        <v>1410</v>
      </c>
      <c r="E286" t="s">
        <v>1017</v>
      </c>
      <c r="F286" t="s">
        <v>1411</v>
      </c>
      <c r="G286" t="s">
        <v>716</v>
      </c>
      <c r="H286" s="7"/>
      <c r="I286" s="7" t="s">
        <v>1412</v>
      </c>
      <c r="J286" s="7"/>
      <c r="K286" s="7">
        <v>1</v>
      </c>
      <c r="P286" s="7" t="s">
        <v>722</v>
      </c>
      <c r="Q286" s="7" t="s">
        <v>717</v>
      </c>
      <c r="R286" s="7" t="s">
        <v>717</v>
      </c>
    </row>
    <row r="287" spans="2:18" x14ac:dyDescent="0.2">
      <c r="B287" t="s">
        <v>1413</v>
      </c>
      <c r="C287" t="s">
        <v>719</v>
      </c>
      <c r="D287" t="s">
        <v>1414</v>
      </c>
      <c r="E287" t="s">
        <v>764</v>
      </c>
      <c r="F287" t="s">
        <v>1415</v>
      </c>
      <c r="G287" t="s">
        <v>716</v>
      </c>
      <c r="H287" s="7" t="s">
        <v>52</v>
      </c>
      <c r="I287" s="7"/>
      <c r="J287" s="7"/>
      <c r="K287" s="7">
        <v>1</v>
      </c>
      <c r="Q287" s="7" t="s">
        <v>722</v>
      </c>
      <c r="R287" s="7" t="s">
        <v>722</v>
      </c>
    </row>
    <row r="288" spans="2:18" x14ac:dyDescent="0.2">
      <c r="B288" t="s">
        <v>1416</v>
      </c>
      <c r="C288" t="s">
        <v>1378</v>
      </c>
      <c r="D288" t="s">
        <v>1417</v>
      </c>
      <c r="E288" t="s">
        <v>1017</v>
      </c>
      <c r="F288" t="s">
        <v>1418</v>
      </c>
      <c r="G288" t="s">
        <v>716</v>
      </c>
      <c r="H288" s="7"/>
      <c r="I288" s="7" t="s">
        <v>1412</v>
      </c>
      <c r="J288" s="7"/>
      <c r="K288" s="7">
        <v>1</v>
      </c>
      <c r="P288" s="7" t="s">
        <v>722</v>
      </c>
      <c r="Q288" s="7" t="s">
        <v>717</v>
      </c>
      <c r="R288" s="7" t="s">
        <v>717</v>
      </c>
    </row>
    <row r="289" spans="2:18" x14ac:dyDescent="0.2">
      <c r="B289" t="s">
        <v>1419</v>
      </c>
      <c r="C289" t="s">
        <v>1378</v>
      </c>
      <c r="D289" t="s">
        <v>1420</v>
      </c>
      <c r="E289" t="s">
        <v>1017</v>
      </c>
      <c r="F289" t="s">
        <v>1421</v>
      </c>
      <c r="G289" t="s">
        <v>716</v>
      </c>
      <c r="H289" s="7"/>
      <c r="I289" s="7"/>
      <c r="J289" s="7"/>
      <c r="K289" s="7">
        <v>1</v>
      </c>
      <c r="Q289" s="7" t="s">
        <v>717</v>
      </c>
      <c r="R289" s="7" t="s">
        <v>717</v>
      </c>
    </row>
    <row r="290" spans="2:18" x14ac:dyDescent="0.2">
      <c r="B290" t="s">
        <v>1419</v>
      </c>
      <c r="C290" t="s">
        <v>1378</v>
      </c>
      <c r="D290" t="s">
        <v>1422</v>
      </c>
      <c r="E290" t="s">
        <v>829</v>
      </c>
      <c r="F290" t="s">
        <v>1423</v>
      </c>
      <c r="G290" t="s">
        <v>716</v>
      </c>
      <c r="H290" s="7"/>
      <c r="I290" s="7"/>
      <c r="J290" s="7"/>
      <c r="K290" s="7">
        <v>1</v>
      </c>
      <c r="Q290" s="7" t="s">
        <v>717</v>
      </c>
      <c r="R290" s="7" t="s">
        <v>717</v>
      </c>
    </row>
    <row r="291" spans="2:18" x14ac:dyDescent="0.2">
      <c r="B291" t="s">
        <v>1419</v>
      </c>
      <c r="C291" t="s">
        <v>1378</v>
      </c>
      <c r="D291" t="s">
        <v>1424</v>
      </c>
      <c r="E291" t="s">
        <v>1017</v>
      </c>
      <c r="F291" t="s">
        <v>1425</v>
      </c>
      <c r="G291" t="s">
        <v>716</v>
      </c>
      <c r="H291" s="7"/>
      <c r="I291" s="7" t="s">
        <v>1426</v>
      </c>
      <c r="J291" s="7"/>
      <c r="K291" s="7">
        <v>1</v>
      </c>
      <c r="P291" s="7" t="s">
        <v>722</v>
      </c>
      <c r="Q291" s="7" t="s">
        <v>717</v>
      </c>
      <c r="R291" s="7" t="s">
        <v>717</v>
      </c>
    </row>
    <row r="292" spans="2:18" x14ac:dyDescent="0.2">
      <c r="B292" t="s">
        <v>1419</v>
      </c>
      <c r="C292" t="s">
        <v>1378</v>
      </c>
      <c r="D292" t="s">
        <v>1427</v>
      </c>
      <c r="E292" t="s">
        <v>1017</v>
      </c>
      <c r="F292" t="s">
        <v>1428</v>
      </c>
      <c r="G292" t="s">
        <v>716</v>
      </c>
      <c r="H292" s="7"/>
      <c r="I292" s="7"/>
      <c r="J292" s="7"/>
      <c r="K292" s="7">
        <v>1</v>
      </c>
      <c r="Q292" s="7" t="s">
        <v>717</v>
      </c>
      <c r="R292" s="7" t="s">
        <v>717</v>
      </c>
    </row>
    <row r="293" spans="2:18" x14ac:dyDescent="0.2">
      <c r="B293" t="s">
        <v>1429</v>
      </c>
      <c r="C293" t="s">
        <v>719</v>
      </c>
      <c r="D293" t="s">
        <v>1430</v>
      </c>
      <c r="E293" t="s">
        <v>733</v>
      </c>
      <c r="F293" t="s">
        <v>1431</v>
      </c>
      <c r="G293" t="s">
        <v>716</v>
      </c>
      <c r="H293" s="7"/>
      <c r="I293" s="7" t="s">
        <v>1432</v>
      </c>
      <c r="J293" s="7"/>
      <c r="K293" s="7">
        <v>1</v>
      </c>
      <c r="P293" s="7" t="s">
        <v>722</v>
      </c>
      <c r="Q293" s="7" t="s">
        <v>717</v>
      </c>
      <c r="R293" s="7" t="s">
        <v>717</v>
      </c>
    </row>
    <row r="294" spans="2:18" x14ac:dyDescent="0.2">
      <c r="B294" t="s">
        <v>1433</v>
      </c>
      <c r="C294" t="s">
        <v>1378</v>
      </c>
      <c r="D294" t="s">
        <v>1434</v>
      </c>
      <c r="E294" t="s">
        <v>1017</v>
      </c>
      <c r="F294" t="s">
        <v>1435</v>
      </c>
      <c r="G294" t="s">
        <v>716</v>
      </c>
      <c r="H294" s="7"/>
      <c r="I294" s="7"/>
      <c r="J294" s="7"/>
      <c r="K294" s="7">
        <v>1</v>
      </c>
      <c r="Q294" s="7" t="s">
        <v>717</v>
      </c>
      <c r="R294" s="7" t="s">
        <v>717</v>
      </c>
    </row>
    <row r="295" spans="2:18" x14ac:dyDescent="0.2">
      <c r="B295" t="s">
        <v>1433</v>
      </c>
      <c r="C295" t="s">
        <v>1378</v>
      </c>
      <c r="D295" t="s">
        <v>1436</v>
      </c>
      <c r="E295" t="s">
        <v>1017</v>
      </c>
      <c r="F295" t="s">
        <v>1437</v>
      </c>
      <c r="G295" t="s">
        <v>716</v>
      </c>
      <c r="H295" s="7"/>
      <c r="I295" s="7"/>
      <c r="J295" s="7"/>
      <c r="K295" s="7">
        <v>1</v>
      </c>
      <c r="Q295" s="7" t="s">
        <v>717</v>
      </c>
      <c r="R295" s="7" t="s">
        <v>717</v>
      </c>
    </row>
    <row r="296" spans="2:18" x14ac:dyDescent="0.2">
      <c r="B296" t="s">
        <v>1433</v>
      </c>
      <c r="C296" t="s">
        <v>1378</v>
      </c>
      <c r="D296" t="s">
        <v>1438</v>
      </c>
      <c r="E296" t="s">
        <v>829</v>
      </c>
      <c r="F296" t="s">
        <v>1439</v>
      </c>
      <c r="G296" t="s">
        <v>716</v>
      </c>
      <c r="H296" s="7"/>
      <c r="I296" s="7"/>
      <c r="J296" s="7"/>
      <c r="K296" s="7">
        <v>1</v>
      </c>
      <c r="Q296" s="7" t="s">
        <v>717</v>
      </c>
      <c r="R296" s="7" t="s">
        <v>717</v>
      </c>
    </row>
    <row r="297" spans="2:18" x14ac:dyDescent="0.2">
      <c r="B297" t="s">
        <v>1433</v>
      </c>
      <c r="C297" t="s">
        <v>1378</v>
      </c>
      <c r="D297" t="s">
        <v>1440</v>
      </c>
      <c r="E297" t="s">
        <v>1017</v>
      </c>
      <c r="F297" t="s">
        <v>1441</v>
      </c>
      <c r="G297" t="s">
        <v>716</v>
      </c>
      <c r="H297" s="7"/>
      <c r="I297" s="7"/>
      <c r="J297" s="7"/>
      <c r="K297" s="7">
        <v>1</v>
      </c>
      <c r="Q297" s="7" t="s">
        <v>717</v>
      </c>
      <c r="R297" s="7" t="s">
        <v>717</v>
      </c>
    </row>
    <row r="298" spans="2:18" x14ac:dyDescent="0.2">
      <c r="B298" t="s">
        <v>1433</v>
      </c>
      <c r="C298" t="s">
        <v>1378</v>
      </c>
      <c r="D298" t="s">
        <v>1442</v>
      </c>
      <c r="E298" t="s">
        <v>1017</v>
      </c>
      <c r="F298" t="s">
        <v>1443</v>
      </c>
      <c r="G298" t="s">
        <v>716</v>
      </c>
      <c r="H298" s="7"/>
      <c r="I298" s="7" t="s">
        <v>1426</v>
      </c>
      <c r="J298" s="7"/>
      <c r="K298" s="7">
        <v>1</v>
      </c>
      <c r="P298" s="7" t="s">
        <v>722</v>
      </c>
      <c r="Q298" s="7" t="s">
        <v>717</v>
      </c>
      <c r="R298" s="7" t="s">
        <v>717</v>
      </c>
    </row>
    <row r="299" spans="2:18" x14ac:dyDescent="0.2">
      <c r="B299" t="s">
        <v>1433</v>
      </c>
      <c r="C299" t="s">
        <v>1378</v>
      </c>
      <c r="D299" t="s">
        <v>1444</v>
      </c>
      <c r="E299" t="s">
        <v>1017</v>
      </c>
      <c r="F299" t="s">
        <v>1445</v>
      </c>
      <c r="G299" t="s">
        <v>716</v>
      </c>
      <c r="H299" s="7"/>
      <c r="I299" s="7"/>
      <c r="J299" s="7"/>
      <c r="K299" s="7">
        <v>1</v>
      </c>
      <c r="Q299" s="7" t="s">
        <v>717</v>
      </c>
      <c r="R299" s="7" t="s">
        <v>717</v>
      </c>
    </row>
    <row r="300" spans="2:18" x14ac:dyDescent="0.2">
      <c r="B300" t="s">
        <v>1433</v>
      </c>
      <c r="C300" t="s">
        <v>1378</v>
      </c>
      <c r="D300" t="s">
        <v>1417</v>
      </c>
      <c r="E300" t="s">
        <v>1017</v>
      </c>
      <c r="F300" t="s">
        <v>1446</v>
      </c>
      <c r="G300" t="s">
        <v>716</v>
      </c>
      <c r="H300" s="7"/>
      <c r="I300" s="7"/>
      <c r="J300" s="7"/>
      <c r="K300" s="7">
        <v>1</v>
      </c>
      <c r="Q300" s="7" t="s">
        <v>717</v>
      </c>
      <c r="R300" s="7" t="s">
        <v>717</v>
      </c>
    </row>
    <row r="301" spans="2:18" x14ac:dyDescent="0.2">
      <c r="B301" t="s">
        <v>1447</v>
      </c>
      <c r="C301" t="s">
        <v>719</v>
      </c>
      <c r="D301" t="s">
        <v>1448</v>
      </c>
      <c r="E301" t="s">
        <v>733</v>
      </c>
      <c r="F301" t="s">
        <v>1449</v>
      </c>
      <c r="G301" t="s">
        <v>716</v>
      </c>
      <c r="H301" s="7"/>
      <c r="I301" s="7" t="s">
        <v>1450</v>
      </c>
      <c r="J301" s="7"/>
      <c r="K301" s="7">
        <v>1</v>
      </c>
      <c r="P301" s="7" t="s">
        <v>722</v>
      </c>
    </row>
    <row r="302" spans="2:18" x14ac:dyDescent="0.2">
      <c r="B302" t="s">
        <v>1451</v>
      </c>
      <c r="C302" t="s">
        <v>712</v>
      </c>
      <c r="D302" t="s">
        <v>1452</v>
      </c>
      <c r="E302" t="s">
        <v>764</v>
      </c>
      <c r="F302" t="s">
        <v>1453</v>
      </c>
      <c r="G302" t="s">
        <v>716</v>
      </c>
      <c r="H302" s="7"/>
      <c r="I302" s="7" t="s">
        <v>1454</v>
      </c>
      <c r="J302" s="7"/>
      <c r="K302" s="7">
        <v>1</v>
      </c>
      <c r="Q302" s="7" t="s">
        <v>722</v>
      </c>
      <c r="R302" s="7" t="s">
        <v>722</v>
      </c>
    </row>
    <row r="303" spans="2:18" x14ac:dyDescent="0.2">
      <c r="B303" t="s">
        <v>1455</v>
      </c>
      <c r="C303" t="s">
        <v>712</v>
      </c>
      <c r="D303" t="s">
        <v>1452</v>
      </c>
      <c r="E303" t="s">
        <v>764</v>
      </c>
      <c r="F303" t="s">
        <v>1453</v>
      </c>
      <c r="G303" t="s">
        <v>781</v>
      </c>
      <c r="H303" s="7"/>
      <c r="I303" s="7" t="s">
        <v>1454</v>
      </c>
      <c r="J303" s="7"/>
      <c r="K303" s="7">
        <v>1</v>
      </c>
      <c r="Q303" s="7" t="s">
        <v>722</v>
      </c>
      <c r="R303" s="7" t="s">
        <v>722</v>
      </c>
    </row>
    <row r="304" spans="2:18" x14ac:dyDescent="0.2">
      <c r="B304" t="s">
        <v>1456</v>
      </c>
      <c r="C304" t="s">
        <v>850</v>
      </c>
      <c r="D304" t="s">
        <v>1457</v>
      </c>
      <c r="E304" t="s">
        <v>714</v>
      </c>
      <c r="F304" t="s">
        <v>1458</v>
      </c>
      <c r="G304" t="s">
        <v>716</v>
      </c>
      <c r="H304" s="7"/>
      <c r="I304" s="7" t="s">
        <v>1459</v>
      </c>
      <c r="J304" s="7"/>
      <c r="K304" s="7">
        <v>1</v>
      </c>
      <c r="P304" s="7" t="s">
        <v>722</v>
      </c>
      <c r="Q304" s="7" t="s">
        <v>717</v>
      </c>
      <c r="R304" s="7" t="s">
        <v>717</v>
      </c>
    </row>
    <row r="305" spans="2:22" x14ac:dyDescent="0.2">
      <c r="B305" t="s">
        <v>1460</v>
      </c>
      <c r="C305" t="s">
        <v>712</v>
      </c>
      <c r="D305" t="s">
        <v>1461</v>
      </c>
      <c r="E305" t="s">
        <v>764</v>
      </c>
      <c r="F305" t="s">
        <v>1462</v>
      </c>
      <c r="G305" t="s">
        <v>716</v>
      </c>
      <c r="H305" s="7"/>
      <c r="I305" s="7"/>
      <c r="J305" s="7"/>
      <c r="K305" s="7">
        <v>1</v>
      </c>
      <c r="Q305" s="7" t="s">
        <v>722</v>
      </c>
      <c r="R305" s="7" t="s">
        <v>722</v>
      </c>
    </row>
    <row r="306" spans="2:22" x14ac:dyDescent="0.2">
      <c r="B306" t="s">
        <v>1463</v>
      </c>
      <c r="C306" t="s">
        <v>850</v>
      </c>
      <c r="D306" t="s">
        <v>1464</v>
      </c>
      <c r="E306" t="s">
        <v>764</v>
      </c>
      <c r="F306" t="s">
        <v>1465</v>
      </c>
      <c r="G306" t="s">
        <v>716</v>
      </c>
      <c r="H306" s="7"/>
      <c r="I306" s="7" t="s">
        <v>1466</v>
      </c>
      <c r="J306" s="7"/>
      <c r="K306" s="7">
        <v>1</v>
      </c>
      <c r="P306" s="7" t="s">
        <v>722</v>
      </c>
      <c r="Q306" s="7" t="s">
        <v>717</v>
      </c>
      <c r="R306" s="7" t="s">
        <v>717</v>
      </c>
    </row>
    <row r="307" spans="2:22" x14ac:dyDescent="0.2">
      <c r="B307" t="s">
        <v>1467</v>
      </c>
      <c r="C307" t="s">
        <v>712</v>
      </c>
      <c r="D307" t="s">
        <v>1468</v>
      </c>
      <c r="E307" t="s">
        <v>885</v>
      </c>
      <c r="F307" t="s">
        <v>1469</v>
      </c>
      <c r="G307" t="s">
        <v>716</v>
      </c>
      <c r="H307" s="7" t="s">
        <v>52</v>
      </c>
      <c r="I307" s="7"/>
      <c r="J307" s="7">
        <v>1</v>
      </c>
      <c r="K307" s="7"/>
    </row>
    <row r="308" spans="2:22" x14ac:dyDescent="0.2">
      <c r="B308" t="s">
        <v>1470</v>
      </c>
      <c r="C308" t="s">
        <v>850</v>
      </c>
      <c r="D308" t="s">
        <v>1471</v>
      </c>
      <c r="E308" t="s">
        <v>714</v>
      </c>
      <c r="F308" t="s">
        <v>1472</v>
      </c>
      <c r="G308" t="s">
        <v>781</v>
      </c>
      <c r="H308" s="7"/>
      <c r="I308" s="7"/>
      <c r="J308" s="7"/>
      <c r="K308" s="7">
        <v>1</v>
      </c>
      <c r="L308" s="7" t="s">
        <v>722</v>
      </c>
      <c r="Q308" s="7" t="s">
        <v>717</v>
      </c>
      <c r="R308" s="7" t="s">
        <v>717</v>
      </c>
    </row>
    <row r="309" spans="2:22" x14ac:dyDescent="0.2">
      <c r="B309" t="s">
        <v>1473</v>
      </c>
      <c r="C309" t="s">
        <v>712</v>
      </c>
      <c r="D309" t="s">
        <v>1474</v>
      </c>
      <c r="E309" t="s">
        <v>885</v>
      </c>
      <c r="F309" t="s">
        <v>1475</v>
      </c>
      <c r="G309" t="s">
        <v>716</v>
      </c>
      <c r="H309" s="7" t="s">
        <v>52</v>
      </c>
      <c r="I309" s="7"/>
      <c r="J309" s="7">
        <v>1</v>
      </c>
      <c r="K309" s="7"/>
      <c r="S309" s="7" t="s">
        <v>722</v>
      </c>
      <c r="T309" s="7" t="s">
        <v>722</v>
      </c>
      <c r="U309" s="7" t="s">
        <v>722</v>
      </c>
      <c r="V309" s="7" t="s">
        <v>722</v>
      </c>
    </row>
    <row r="310" spans="2:22" x14ac:dyDescent="0.2">
      <c r="B310" t="s">
        <v>1476</v>
      </c>
      <c r="C310" t="s">
        <v>850</v>
      </c>
      <c r="D310" t="s">
        <v>1477</v>
      </c>
      <c r="E310" t="s">
        <v>714</v>
      </c>
      <c r="F310" t="s">
        <v>1478</v>
      </c>
      <c r="G310" t="s">
        <v>716</v>
      </c>
      <c r="H310" s="7"/>
      <c r="I310" s="7"/>
      <c r="J310" s="7"/>
      <c r="K310" s="7">
        <v>1</v>
      </c>
      <c r="Q310" s="7" t="s">
        <v>717</v>
      </c>
    </row>
    <row r="311" spans="2:22" x14ac:dyDescent="0.2">
      <c r="B311" t="s">
        <v>1476</v>
      </c>
      <c r="C311" t="s">
        <v>850</v>
      </c>
      <c r="D311" t="s">
        <v>1479</v>
      </c>
      <c r="E311" t="s">
        <v>714</v>
      </c>
      <c r="F311" t="s">
        <v>1480</v>
      </c>
      <c r="G311" t="s">
        <v>716</v>
      </c>
      <c r="H311" s="7"/>
      <c r="I311" s="7"/>
      <c r="J311" s="7"/>
      <c r="K311" s="7">
        <v>1</v>
      </c>
      <c r="Q311" s="7" t="s">
        <v>717</v>
      </c>
    </row>
    <row r="312" spans="2:22" x14ac:dyDescent="0.2">
      <c r="B312" t="s">
        <v>1476</v>
      </c>
      <c r="C312" t="s">
        <v>850</v>
      </c>
      <c r="D312" t="s">
        <v>1481</v>
      </c>
      <c r="E312" t="s">
        <v>714</v>
      </c>
      <c r="F312" t="s">
        <v>1482</v>
      </c>
      <c r="G312" t="s">
        <v>716</v>
      </c>
      <c r="H312" s="7"/>
      <c r="I312" s="7"/>
      <c r="J312" s="7"/>
      <c r="K312" s="7">
        <v>1</v>
      </c>
      <c r="Q312" s="7" t="s">
        <v>717</v>
      </c>
    </row>
    <row r="313" spans="2:22" x14ac:dyDescent="0.2">
      <c r="B313" t="s">
        <v>1476</v>
      </c>
      <c r="C313" t="s">
        <v>850</v>
      </c>
      <c r="D313" t="s">
        <v>1483</v>
      </c>
      <c r="E313" t="s">
        <v>714</v>
      </c>
      <c r="F313" t="s">
        <v>1484</v>
      </c>
      <c r="G313" t="s">
        <v>716</v>
      </c>
      <c r="H313" s="7"/>
      <c r="I313" s="7" t="s">
        <v>1280</v>
      </c>
      <c r="J313" s="7"/>
      <c r="K313" s="7">
        <v>1</v>
      </c>
      <c r="Q313" s="7" t="s">
        <v>717</v>
      </c>
    </row>
    <row r="314" spans="2:22" x14ac:dyDescent="0.2">
      <c r="B314" t="s">
        <v>1485</v>
      </c>
      <c r="C314" t="s">
        <v>850</v>
      </c>
      <c r="D314" t="s">
        <v>1486</v>
      </c>
      <c r="E314" t="s">
        <v>714</v>
      </c>
      <c r="F314" t="s">
        <v>1487</v>
      </c>
      <c r="G314" t="s">
        <v>716</v>
      </c>
      <c r="H314" s="7"/>
      <c r="I314" s="7" t="s">
        <v>1286</v>
      </c>
      <c r="J314" s="7"/>
      <c r="K314" s="7">
        <v>1</v>
      </c>
      <c r="Q314" s="7" t="s">
        <v>717</v>
      </c>
    </row>
    <row r="315" spans="2:22" x14ac:dyDescent="0.2">
      <c r="B315" t="s">
        <v>1488</v>
      </c>
      <c r="C315" t="s">
        <v>850</v>
      </c>
      <c r="D315" t="s">
        <v>1489</v>
      </c>
      <c r="E315" t="s">
        <v>714</v>
      </c>
      <c r="F315" t="s">
        <v>1490</v>
      </c>
      <c r="G315" t="s">
        <v>716</v>
      </c>
      <c r="H315" s="7"/>
      <c r="I315" s="7"/>
      <c r="J315" s="7"/>
      <c r="K315" s="7">
        <v>1</v>
      </c>
      <c r="Q315" s="7" t="s">
        <v>717</v>
      </c>
    </row>
    <row r="316" spans="2:22" x14ac:dyDescent="0.2">
      <c r="B316" t="s">
        <v>1488</v>
      </c>
      <c r="C316" t="s">
        <v>850</v>
      </c>
      <c r="D316" t="s">
        <v>1491</v>
      </c>
      <c r="E316" t="s">
        <v>714</v>
      </c>
      <c r="F316" t="s">
        <v>1492</v>
      </c>
      <c r="G316" t="s">
        <v>716</v>
      </c>
      <c r="H316" s="7"/>
      <c r="I316" s="7"/>
      <c r="J316" s="7"/>
      <c r="K316" s="7">
        <v>1</v>
      </c>
      <c r="Q316" s="7" t="s">
        <v>717</v>
      </c>
    </row>
    <row r="317" spans="2:22" x14ac:dyDescent="0.2">
      <c r="B317" t="s">
        <v>1488</v>
      </c>
      <c r="C317" t="s">
        <v>850</v>
      </c>
      <c r="D317" t="s">
        <v>1493</v>
      </c>
      <c r="E317" t="s">
        <v>714</v>
      </c>
      <c r="F317" t="s">
        <v>1494</v>
      </c>
      <c r="G317" t="s">
        <v>716</v>
      </c>
      <c r="H317" s="7"/>
      <c r="I317" s="7"/>
      <c r="J317" s="7"/>
      <c r="K317" s="7">
        <v>1</v>
      </c>
      <c r="Q317" s="7" t="s">
        <v>717</v>
      </c>
    </row>
    <row r="318" spans="2:22" x14ac:dyDescent="0.2">
      <c r="B318" t="s">
        <v>1488</v>
      </c>
      <c r="C318" t="s">
        <v>850</v>
      </c>
      <c r="D318" t="s">
        <v>1495</v>
      </c>
      <c r="E318" t="s">
        <v>714</v>
      </c>
      <c r="F318" t="s">
        <v>1496</v>
      </c>
      <c r="G318" t="s">
        <v>716</v>
      </c>
      <c r="H318" s="7"/>
      <c r="I318" s="7"/>
      <c r="J318" s="7"/>
      <c r="K318" s="7">
        <v>1</v>
      </c>
      <c r="Q318" s="7" t="s">
        <v>717</v>
      </c>
    </row>
    <row r="319" spans="2:22" x14ac:dyDescent="0.2">
      <c r="B319" t="s">
        <v>1497</v>
      </c>
      <c r="C319" t="s">
        <v>850</v>
      </c>
      <c r="D319" t="s">
        <v>1498</v>
      </c>
      <c r="E319" t="s">
        <v>714</v>
      </c>
      <c r="F319" t="s">
        <v>1499</v>
      </c>
      <c r="G319" t="s">
        <v>716</v>
      </c>
      <c r="H319" s="7"/>
      <c r="I319" s="7"/>
      <c r="J319" s="7"/>
      <c r="K319" s="7">
        <v>1</v>
      </c>
      <c r="Q319" s="7" t="s">
        <v>717</v>
      </c>
    </row>
    <row r="320" spans="2:22" x14ac:dyDescent="0.2">
      <c r="B320" t="s">
        <v>1500</v>
      </c>
      <c r="C320" t="s">
        <v>850</v>
      </c>
      <c r="D320" t="s">
        <v>1501</v>
      </c>
      <c r="E320" t="s">
        <v>714</v>
      </c>
      <c r="F320" t="s">
        <v>1502</v>
      </c>
      <c r="G320" t="s">
        <v>716</v>
      </c>
      <c r="H320" s="7"/>
      <c r="I320" s="7"/>
      <c r="J320" s="7"/>
      <c r="K320" s="7">
        <v>1</v>
      </c>
      <c r="Q320" s="7" t="s">
        <v>717</v>
      </c>
    </row>
    <row r="321" spans="2:22" x14ac:dyDescent="0.2">
      <c r="B321" t="s">
        <v>1500</v>
      </c>
      <c r="C321" t="s">
        <v>850</v>
      </c>
      <c r="D321" t="s">
        <v>1503</v>
      </c>
      <c r="E321" t="s">
        <v>714</v>
      </c>
      <c r="F321" t="s">
        <v>1504</v>
      </c>
      <c r="G321" t="s">
        <v>716</v>
      </c>
      <c r="H321" s="7"/>
      <c r="I321" s="7" t="s">
        <v>1505</v>
      </c>
      <c r="J321" s="7"/>
      <c r="K321" s="7">
        <v>1</v>
      </c>
      <c r="Q321" s="7" t="s">
        <v>717</v>
      </c>
    </row>
    <row r="322" spans="2:22" x14ac:dyDescent="0.2">
      <c r="B322" t="s">
        <v>1500</v>
      </c>
      <c r="C322" t="s">
        <v>850</v>
      </c>
      <c r="D322" t="s">
        <v>1506</v>
      </c>
      <c r="E322" t="s">
        <v>714</v>
      </c>
      <c r="F322" t="s">
        <v>1507</v>
      </c>
      <c r="G322" t="s">
        <v>716</v>
      </c>
      <c r="H322" s="7"/>
      <c r="I322" s="7"/>
      <c r="J322" s="7"/>
      <c r="K322" s="7">
        <v>1</v>
      </c>
      <c r="Q322" s="7" t="s">
        <v>717</v>
      </c>
    </row>
    <row r="323" spans="2:22" x14ac:dyDescent="0.2">
      <c r="B323" t="s">
        <v>1500</v>
      </c>
      <c r="C323" t="s">
        <v>850</v>
      </c>
      <c r="D323" t="s">
        <v>1508</v>
      </c>
      <c r="E323" t="s">
        <v>714</v>
      </c>
      <c r="F323" t="s">
        <v>1509</v>
      </c>
      <c r="G323" t="s">
        <v>716</v>
      </c>
      <c r="H323" s="7"/>
      <c r="I323" s="7"/>
      <c r="J323" s="7"/>
      <c r="K323" s="7">
        <v>1</v>
      </c>
      <c r="Q323" s="7" t="s">
        <v>717</v>
      </c>
    </row>
    <row r="324" spans="2:22" x14ac:dyDescent="0.2">
      <c r="B324" t="s">
        <v>1510</v>
      </c>
      <c r="C324" t="s">
        <v>850</v>
      </c>
      <c r="D324" t="s">
        <v>1511</v>
      </c>
      <c r="E324" t="s">
        <v>714</v>
      </c>
      <c r="F324" t="s">
        <v>1512</v>
      </c>
      <c r="G324" t="s">
        <v>716</v>
      </c>
      <c r="H324" s="7"/>
      <c r="I324" s="7" t="s">
        <v>1286</v>
      </c>
      <c r="J324" s="7"/>
      <c r="K324" s="7">
        <v>1</v>
      </c>
      <c r="Q324" s="7" t="s">
        <v>717</v>
      </c>
    </row>
    <row r="325" spans="2:22" x14ac:dyDescent="0.2">
      <c r="B325" t="s">
        <v>1513</v>
      </c>
      <c r="C325" t="s">
        <v>850</v>
      </c>
      <c r="D325" t="s">
        <v>1514</v>
      </c>
      <c r="E325" t="s">
        <v>714</v>
      </c>
      <c r="F325" t="s">
        <v>1515</v>
      </c>
      <c r="G325" t="s">
        <v>716</v>
      </c>
      <c r="H325" s="7"/>
      <c r="I325" s="7"/>
      <c r="J325" s="7"/>
      <c r="K325" s="7">
        <v>1</v>
      </c>
      <c r="Q325" s="7" t="s">
        <v>717</v>
      </c>
    </row>
    <row r="326" spans="2:22" x14ac:dyDescent="0.2">
      <c r="B326" t="s">
        <v>1513</v>
      </c>
      <c r="C326" t="s">
        <v>850</v>
      </c>
      <c r="D326" t="s">
        <v>1516</v>
      </c>
      <c r="E326" t="s">
        <v>714</v>
      </c>
      <c r="F326" t="s">
        <v>1517</v>
      </c>
      <c r="G326" t="s">
        <v>716</v>
      </c>
      <c r="H326" s="7"/>
      <c r="I326" s="7"/>
      <c r="J326" s="7"/>
      <c r="K326" s="7">
        <v>1</v>
      </c>
      <c r="Q326" s="7" t="s">
        <v>717</v>
      </c>
    </row>
    <row r="327" spans="2:22" x14ac:dyDescent="0.2">
      <c r="B327" t="s">
        <v>1513</v>
      </c>
      <c r="C327" t="s">
        <v>850</v>
      </c>
      <c r="D327" t="s">
        <v>1518</v>
      </c>
      <c r="E327" t="s">
        <v>714</v>
      </c>
      <c r="F327" t="s">
        <v>1519</v>
      </c>
      <c r="G327" t="s">
        <v>716</v>
      </c>
      <c r="H327" s="7"/>
      <c r="I327" s="7"/>
      <c r="J327" s="7"/>
      <c r="K327" s="7">
        <v>1</v>
      </c>
      <c r="Q327" s="7" t="s">
        <v>717</v>
      </c>
    </row>
    <row r="328" spans="2:22" x14ac:dyDescent="0.2">
      <c r="B328" t="s">
        <v>1513</v>
      </c>
      <c r="C328" t="s">
        <v>850</v>
      </c>
      <c r="D328" t="s">
        <v>1520</v>
      </c>
      <c r="E328" t="s">
        <v>714</v>
      </c>
      <c r="F328" t="s">
        <v>1521</v>
      </c>
      <c r="G328" t="s">
        <v>716</v>
      </c>
      <c r="H328" s="7"/>
      <c r="I328" s="7"/>
      <c r="J328" s="7"/>
      <c r="K328" s="7">
        <v>1</v>
      </c>
      <c r="Q328" s="7" t="s">
        <v>717</v>
      </c>
    </row>
    <row r="329" spans="2:22" x14ac:dyDescent="0.2">
      <c r="B329" t="s">
        <v>1522</v>
      </c>
      <c r="C329" t="s">
        <v>850</v>
      </c>
      <c r="D329" t="s">
        <v>1523</v>
      </c>
      <c r="E329" t="s">
        <v>714</v>
      </c>
      <c r="F329" t="s">
        <v>1524</v>
      </c>
      <c r="G329" t="s">
        <v>716</v>
      </c>
      <c r="H329" s="7"/>
      <c r="I329" s="7"/>
      <c r="J329" s="7"/>
      <c r="K329" s="7">
        <v>1</v>
      </c>
      <c r="Q329" s="7" t="s">
        <v>717</v>
      </c>
    </row>
    <row r="330" spans="2:22" x14ac:dyDescent="0.2">
      <c r="B330" t="s">
        <v>1525</v>
      </c>
      <c r="C330" t="s">
        <v>719</v>
      </c>
      <c r="D330" t="s">
        <v>1526</v>
      </c>
      <c r="E330" t="s">
        <v>1017</v>
      </c>
      <c r="F330" t="s">
        <v>1527</v>
      </c>
      <c r="G330" t="s">
        <v>716</v>
      </c>
      <c r="H330" s="7"/>
      <c r="I330" s="7"/>
      <c r="J330" s="7"/>
      <c r="K330" s="7">
        <v>1</v>
      </c>
      <c r="Q330" s="7" t="s">
        <v>717</v>
      </c>
      <c r="R330" s="7" t="s">
        <v>717</v>
      </c>
    </row>
    <row r="331" spans="2:22" x14ac:dyDescent="0.2">
      <c r="B331" t="s">
        <v>1528</v>
      </c>
      <c r="C331" t="s">
        <v>712</v>
      </c>
      <c r="D331" t="s">
        <v>1529</v>
      </c>
      <c r="E331" t="s">
        <v>885</v>
      </c>
      <c r="F331" t="s">
        <v>1530</v>
      </c>
      <c r="G331" t="s">
        <v>716</v>
      </c>
      <c r="H331" s="7" t="s">
        <v>52</v>
      </c>
      <c r="I331" s="7"/>
      <c r="J331" s="7">
        <v>1</v>
      </c>
      <c r="K331" s="7"/>
      <c r="S331" s="7" t="s">
        <v>722</v>
      </c>
      <c r="T331" s="7" t="s">
        <v>722</v>
      </c>
      <c r="U331" s="7" t="s">
        <v>722</v>
      </c>
      <c r="V331" s="7" t="s">
        <v>722</v>
      </c>
    </row>
    <row r="332" spans="2:22" x14ac:dyDescent="0.2">
      <c r="B332" t="s">
        <v>1531</v>
      </c>
      <c r="C332" t="s">
        <v>719</v>
      </c>
      <c r="D332" t="s">
        <v>1532</v>
      </c>
      <c r="E332" t="s">
        <v>733</v>
      </c>
      <c r="F332" t="s">
        <v>1533</v>
      </c>
      <c r="G332" t="s">
        <v>716</v>
      </c>
      <c r="H332" s="7"/>
      <c r="I332" s="7"/>
      <c r="J332" s="7"/>
      <c r="K332" s="7">
        <v>1</v>
      </c>
      <c r="O332" s="7" t="s">
        <v>722</v>
      </c>
    </row>
    <row r="333" spans="2:22" x14ac:dyDescent="0.2">
      <c r="B333" t="s">
        <v>1534</v>
      </c>
      <c r="C333" t="s">
        <v>712</v>
      </c>
      <c r="D333" t="s">
        <v>1535</v>
      </c>
      <c r="E333" t="s">
        <v>714</v>
      </c>
      <c r="F333" t="s">
        <v>1536</v>
      </c>
      <c r="G333" t="s">
        <v>716</v>
      </c>
      <c r="H333" s="7" t="s">
        <v>52</v>
      </c>
      <c r="I333" s="7"/>
      <c r="J333" s="7"/>
      <c r="K333" s="7">
        <v>1</v>
      </c>
      <c r="Q333" s="7" t="s">
        <v>722</v>
      </c>
      <c r="R333" s="7" t="s">
        <v>722</v>
      </c>
      <c r="S333" s="7" t="s">
        <v>717</v>
      </c>
      <c r="T333" s="7" t="s">
        <v>717</v>
      </c>
      <c r="U333" s="7" t="s">
        <v>717</v>
      </c>
      <c r="V333" s="7" t="s">
        <v>717</v>
      </c>
    </row>
    <row r="334" spans="2:22" x14ac:dyDescent="0.2">
      <c r="B334" t="s">
        <v>1537</v>
      </c>
      <c r="C334" t="s">
        <v>719</v>
      </c>
      <c r="D334" t="s">
        <v>1538</v>
      </c>
      <c r="E334" t="s">
        <v>733</v>
      </c>
      <c r="F334" t="s">
        <v>1539</v>
      </c>
      <c r="G334" t="s">
        <v>716</v>
      </c>
      <c r="H334" s="7"/>
      <c r="I334" s="7"/>
      <c r="J334" s="7"/>
      <c r="K334" s="7">
        <v>1</v>
      </c>
      <c r="Q334" s="7" t="s">
        <v>717</v>
      </c>
      <c r="R334" s="7" t="s">
        <v>717</v>
      </c>
    </row>
    <row r="335" spans="2:22" x14ac:dyDescent="0.2">
      <c r="B335" t="s">
        <v>1540</v>
      </c>
      <c r="C335" t="s">
        <v>712</v>
      </c>
      <c r="D335" t="s">
        <v>1541</v>
      </c>
      <c r="E335" t="s">
        <v>736</v>
      </c>
      <c r="F335" t="s">
        <v>1542</v>
      </c>
      <c r="G335" t="s">
        <v>716</v>
      </c>
      <c r="H335" s="7" t="s">
        <v>52</v>
      </c>
      <c r="I335" s="7"/>
      <c r="J335" s="7"/>
      <c r="K335" s="7">
        <v>1</v>
      </c>
      <c r="Q335" s="7" t="s">
        <v>722</v>
      </c>
      <c r="R335" s="7" t="s">
        <v>722</v>
      </c>
      <c r="S335" s="7" t="s">
        <v>717</v>
      </c>
      <c r="T335" s="7" t="s">
        <v>717</v>
      </c>
      <c r="U335" s="7" t="s">
        <v>717</v>
      </c>
      <c r="V335" s="7" t="s">
        <v>717</v>
      </c>
    </row>
    <row r="336" spans="2:22" x14ac:dyDescent="0.2">
      <c r="B336" t="s">
        <v>1543</v>
      </c>
      <c r="D336" t="s">
        <v>1544</v>
      </c>
      <c r="E336" t="s">
        <v>1545</v>
      </c>
      <c r="F336" t="s">
        <v>1546</v>
      </c>
      <c r="H336" s="7"/>
      <c r="I336" s="7"/>
      <c r="J336" s="7"/>
      <c r="K336" s="7">
        <v>1</v>
      </c>
      <c r="Q336" s="7" t="s">
        <v>717</v>
      </c>
      <c r="R336" s="7" t="s">
        <v>717</v>
      </c>
    </row>
    <row r="337" spans="2:18" x14ac:dyDescent="0.2">
      <c r="B337" t="s">
        <v>1543</v>
      </c>
      <c r="D337" t="s">
        <v>1547</v>
      </c>
      <c r="E337" t="s">
        <v>1545</v>
      </c>
      <c r="F337" t="s">
        <v>1548</v>
      </c>
      <c r="H337" s="7"/>
      <c r="I337" s="7"/>
      <c r="J337" s="7"/>
      <c r="K337" s="7">
        <v>1</v>
      </c>
      <c r="Q337" s="7" t="s">
        <v>717</v>
      </c>
      <c r="R337" s="7" t="s">
        <v>717</v>
      </c>
    </row>
    <row r="338" spans="2:18" x14ac:dyDescent="0.2">
      <c r="B338" t="s">
        <v>1543</v>
      </c>
      <c r="D338" t="s">
        <v>1549</v>
      </c>
      <c r="E338" t="s">
        <v>1550</v>
      </c>
      <c r="F338" t="s">
        <v>1551</v>
      </c>
      <c r="H338" s="7"/>
      <c r="I338" s="7"/>
      <c r="J338" s="7"/>
      <c r="K338" s="7">
        <v>1</v>
      </c>
      <c r="Q338" s="7" t="s">
        <v>717</v>
      </c>
      <c r="R338" s="7" t="s">
        <v>717</v>
      </c>
    </row>
    <row r="339" spans="2:18" x14ac:dyDescent="0.2">
      <c r="B339" t="s">
        <v>1543</v>
      </c>
      <c r="D339" t="s">
        <v>1552</v>
      </c>
      <c r="E339" t="s">
        <v>1545</v>
      </c>
      <c r="F339" t="s">
        <v>1553</v>
      </c>
      <c r="H339" s="7"/>
      <c r="I339" s="7"/>
      <c r="J339" s="7"/>
      <c r="K339" s="7">
        <v>1</v>
      </c>
      <c r="Q339" s="7" t="s">
        <v>717</v>
      </c>
      <c r="R339" s="7" t="s">
        <v>717</v>
      </c>
    </row>
    <row r="340" spans="2:18" x14ac:dyDescent="0.2">
      <c r="B340" t="s">
        <v>1543</v>
      </c>
      <c r="D340" t="s">
        <v>1554</v>
      </c>
      <c r="E340" t="s">
        <v>1545</v>
      </c>
      <c r="F340" t="s">
        <v>1555</v>
      </c>
      <c r="H340" s="7"/>
      <c r="I340" s="7"/>
      <c r="J340" s="7"/>
      <c r="K340" s="7">
        <v>1</v>
      </c>
      <c r="Q340" s="7" t="s">
        <v>717</v>
      </c>
      <c r="R340" s="7" t="s">
        <v>717</v>
      </c>
    </row>
    <row r="341" spans="2:18" x14ac:dyDescent="0.2">
      <c r="B341" t="s">
        <v>1543</v>
      </c>
      <c r="D341" t="s">
        <v>1556</v>
      </c>
      <c r="E341" t="s">
        <v>1550</v>
      </c>
      <c r="F341" t="s">
        <v>1557</v>
      </c>
      <c r="H341" s="7"/>
      <c r="I341" s="7"/>
      <c r="J341" s="7"/>
      <c r="K341" s="7">
        <v>1</v>
      </c>
      <c r="Q341" s="7" t="s">
        <v>717</v>
      </c>
      <c r="R341" s="7" t="s">
        <v>717</v>
      </c>
    </row>
    <row r="342" spans="2:18" x14ac:dyDescent="0.2">
      <c r="B342" t="s">
        <v>1543</v>
      </c>
      <c r="D342" t="s">
        <v>1558</v>
      </c>
      <c r="E342" t="s">
        <v>1545</v>
      </c>
      <c r="F342" t="s">
        <v>1559</v>
      </c>
      <c r="H342" s="7"/>
      <c r="I342" s="7"/>
      <c r="J342" s="7"/>
      <c r="K342" s="7">
        <v>1</v>
      </c>
      <c r="Q342" s="7" t="s">
        <v>717</v>
      </c>
      <c r="R342" s="7" t="s">
        <v>717</v>
      </c>
    </row>
    <row r="343" spans="2:18" x14ac:dyDescent="0.2">
      <c r="B343" t="s">
        <v>1543</v>
      </c>
      <c r="D343" t="s">
        <v>1560</v>
      </c>
      <c r="E343" t="s">
        <v>1545</v>
      </c>
      <c r="F343" t="s">
        <v>1561</v>
      </c>
      <c r="H343" s="7"/>
      <c r="I343" s="7"/>
      <c r="J343" s="7"/>
      <c r="K343" s="7">
        <v>1</v>
      </c>
      <c r="Q343" s="7" t="s">
        <v>717</v>
      </c>
      <c r="R343" s="7" t="s">
        <v>717</v>
      </c>
    </row>
    <row r="344" spans="2:18" x14ac:dyDescent="0.2">
      <c r="B344" t="s">
        <v>1543</v>
      </c>
      <c r="D344" t="s">
        <v>1562</v>
      </c>
      <c r="E344" t="s">
        <v>1550</v>
      </c>
      <c r="F344" t="s">
        <v>1563</v>
      </c>
      <c r="H344" s="7"/>
      <c r="I344" s="7"/>
      <c r="J344" s="7"/>
      <c r="K344" s="7">
        <v>1</v>
      </c>
      <c r="Q344" s="7" t="s">
        <v>717</v>
      </c>
      <c r="R344" s="7" t="s">
        <v>717</v>
      </c>
    </row>
    <row r="345" spans="2:18" x14ac:dyDescent="0.2">
      <c r="B345" t="s">
        <v>1543</v>
      </c>
      <c r="D345" t="s">
        <v>1564</v>
      </c>
      <c r="E345" t="s">
        <v>1550</v>
      </c>
      <c r="F345" t="s">
        <v>1565</v>
      </c>
      <c r="H345" s="7"/>
      <c r="I345" s="7"/>
      <c r="J345" s="7"/>
      <c r="K345" s="7">
        <v>1</v>
      </c>
      <c r="Q345" s="7" t="s">
        <v>717</v>
      </c>
      <c r="R345" s="7" t="s">
        <v>717</v>
      </c>
    </row>
    <row r="346" spans="2:18" x14ac:dyDescent="0.2">
      <c r="B346" t="s">
        <v>1543</v>
      </c>
      <c r="D346" t="s">
        <v>1566</v>
      </c>
      <c r="E346" t="s">
        <v>1545</v>
      </c>
      <c r="F346" t="s">
        <v>1567</v>
      </c>
      <c r="H346" s="7"/>
      <c r="I346" s="7"/>
      <c r="J346" s="7"/>
      <c r="K346" s="7">
        <v>1</v>
      </c>
      <c r="Q346" s="7" t="s">
        <v>717</v>
      </c>
      <c r="R346" s="7" t="s">
        <v>717</v>
      </c>
    </row>
    <row r="347" spans="2:18" x14ac:dyDescent="0.2">
      <c r="B347" t="s">
        <v>1543</v>
      </c>
      <c r="C347" t="s">
        <v>712</v>
      </c>
      <c r="D347" t="s">
        <v>1568</v>
      </c>
      <c r="E347" t="s">
        <v>1569</v>
      </c>
      <c r="F347" t="s">
        <v>1570</v>
      </c>
      <c r="G347" t="s">
        <v>716</v>
      </c>
      <c r="H347" s="7"/>
      <c r="I347" s="7"/>
      <c r="J347" s="7"/>
      <c r="K347" s="7">
        <v>1</v>
      </c>
      <c r="Q347" s="7" t="s">
        <v>717</v>
      </c>
      <c r="R347" s="7" t="s">
        <v>717</v>
      </c>
    </row>
    <row r="348" spans="2:18" x14ac:dyDescent="0.2">
      <c r="B348" t="s">
        <v>1543</v>
      </c>
      <c r="D348" t="s">
        <v>1571</v>
      </c>
      <c r="E348" t="s">
        <v>1545</v>
      </c>
      <c r="F348" t="s">
        <v>1572</v>
      </c>
      <c r="H348" s="7"/>
      <c r="I348" s="7"/>
      <c r="J348" s="7"/>
      <c r="K348" s="7">
        <v>1</v>
      </c>
      <c r="Q348" s="7" t="s">
        <v>717</v>
      </c>
      <c r="R348" s="7" t="s">
        <v>717</v>
      </c>
    </row>
    <row r="349" spans="2:18" x14ac:dyDescent="0.2">
      <c r="B349" t="s">
        <v>1543</v>
      </c>
      <c r="D349" t="s">
        <v>1573</v>
      </c>
      <c r="E349" t="s">
        <v>1545</v>
      </c>
      <c r="F349" t="s">
        <v>1574</v>
      </c>
      <c r="H349" s="7"/>
      <c r="I349" s="7"/>
      <c r="J349" s="7"/>
      <c r="K349" s="7">
        <v>1</v>
      </c>
      <c r="Q349" s="7" t="s">
        <v>717</v>
      </c>
      <c r="R349" s="7" t="s">
        <v>717</v>
      </c>
    </row>
    <row r="350" spans="2:18" x14ac:dyDescent="0.2">
      <c r="B350" t="s">
        <v>1543</v>
      </c>
      <c r="D350" t="s">
        <v>1575</v>
      </c>
      <c r="E350" t="s">
        <v>1545</v>
      </c>
      <c r="F350" t="s">
        <v>1576</v>
      </c>
      <c r="H350" s="7"/>
      <c r="I350" s="7"/>
      <c r="J350" s="7"/>
      <c r="K350" s="7">
        <v>1</v>
      </c>
      <c r="Q350" s="7" t="s">
        <v>717</v>
      </c>
      <c r="R350" s="7" t="s">
        <v>717</v>
      </c>
    </row>
    <row r="351" spans="2:18" x14ac:dyDescent="0.2">
      <c r="B351" t="s">
        <v>1543</v>
      </c>
      <c r="D351" t="s">
        <v>1577</v>
      </c>
      <c r="E351" t="s">
        <v>1550</v>
      </c>
      <c r="F351" t="s">
        <v>1578</v>
      </c>
      <c r="H351" s="7"/>
      <c r="I351" s="7"/>
      <c r="J351" s="7"/>
      <c r="K351" s="7">
        <v>1</v>
      </c>
      <c r="Q351" s="7" t="s">
        <v>717</v>
      </c>
      <c r="R351" s="7" t="s">
        <v>717</v>
      </c>
    </row>
    <row r="352" spans="2:18" x14ac:dyDescent="0.2">
      <c r="B352" t="s">
        <v>1543</v>
      </c>
      <c r="D352" t="s">
        <v>1579</v>
      </c>
      <c r="E352" t="s">
        <v>1545</v>
      </c>
      <c r="F352" t="s">
        <v>1580</v>
      </c>
      <c r="H352" s="7"/>
      <c r="I352" s="7"/>
      <c r="J352" s="7"/>
      <c r="K352" s="7">
        <v>1</v>
      </c>
      <c r="Q352" s="7" t="s">
        <v>717</v>
      </c>
      <c r="R352" s="7" t="s">
        <v>717</v>
      </c>
    </row>
    <row r="353" spans="2:18" x14ac:dyDescent="0.2">
      <c r="B353" t="s">
        <v>1543</v>
      </c>
      <c r="D353" t="s">
        <v>1581</v>
      </c>
      <c r="E353" t="s">
        <v>1545</v>
      </c>
      <c r="F353" t="s">
        <v>1582</v>
      </c>
      <c r="H353" s="7"/>
      <c r="I353" s="7"/>
      <c r="J353" s="7"/>
      <c r="K353" s="7">
        <v>1</v>
      </c>
      <c r="Q353" s="7" t="s">
        <v>717</v>
      </c>
      <c r="R353" s="7" t="s">
        <v>717</v>
      </c>
    </row>
    <row r="354" spans="2:18" x14ac:dyDescent="0.2">
      <c r="B354" t="s">
        <v>1583</v>
      </c>
      <c r="D354" t="s">
        <v>1584</v>
      </c>
      <c r="E354" t="s">
        <v>1545</v>
      </c>
      <c r="F354" t="s">
        <v>1585</v>
      </c>
      <c r="H354" s="7"/>
      <c r="I354" s="7"/>
      <c r="J354" s="7"/>
      <c r="K354" s="7">
        <v>1</v>
      </c>
      <c r="Q354" s="7" t="s">
        <v>717</v>
      </c>
      <c r="R354" s="7" t="s">
        <v>717</v>
      </c>
    </row>
    <row r="355" spans="2:18" x14ac:dyDescent="0.2">
      <c r="B355" t="s">
        <v>1583</v>
      </c>
      <c r="D355" t="s">
        <v>1586</v>
      </c>
      <c r="E355" t="s">
        <v>1545</v>
      </c>
      <c r="F355" t="s">
        <v>1587</v>
      </c>
      <c r="H355" s="7"/>
      <c r="I355" s="7"/>
      <c r="J355" s="7"/>
      <c r="K355" s="7">
        <v>1</v>
      </c>
      <c r="Q355" s="7" t="s">
        <v>717</v>
      </c>
      <c r="R355" s="7" t="s">
        <v>717</v>
      </c>
    </row>
    <row r="356" spans="2:18" x14ac:dyDescent="0.2">
      <c r="B356" t="s">
        <v>1583</v>
      </c>
      <c r="D356" t="s">
        <v>1588</v>
      </c>
      <c r="E356" t="s">
        <v>1545</v>
      </c>
      <c r="F356" t="s">
        <v>1589</v>
      </c>
      <c r="H356" s="7"/>
      <c r="I356" s="7"/>
      <c r="J356" s="7"/>
      <c r="K356" s="7">
        <v>1</v>
      </c>
      <c r="Q356" s="7" t="s">
        <v>717</v>
      </c>
      <c r="R356" s="7" t="s">
        <v>717</v>
      </c>
    </row>
    <row r="357" spans="2:18" x14ac:dyDescent="0.2">
      <c r="B357" t="s">
        <v>1583</v>
      </c>
      <c r="D357" t="s">
        <v>1590</v>
      </c>
      <c r="E357" t="s">
        <v>1545</v>
      </c>
      <c r="F357" t="s">
        <v>1591</v>
      </c>
      <c r="H357" s="7"/>
      <c r="I357" s="7"/>
      <c r="J357" s="7"/>
      <c r="K357" s="7">
        <v>1</v>
      </c>
      <c r="Q357" s="7" t="s">
        <v>717</v>
      </c>
      <c r="R357" s="7" t="s">
        <v>717</v>
      </c>
    </row>
    <row r="358" spans="2:18" x14ac:dyDescent="0.2">
      <c r="B358" t="s">
        <v>1583</v>
      </c>
      <c r="D358" t="s">
        <v>1592</v>
      </c>
      <c r="E358" t="s">
        <v>1545</v>
      </c>
      <c r="F358" t="s">
        <v>1593</v>
      </c>
      <c r="H358" s="7"/>
      <c r="I358" s="7"/>
      <c r="J358" s="7"/>
      <c r="K358" s="7">
        <v>1</v>
      </c>
      <c r="Q358" s="7" t="s">
        <v>717</v>
      </c>
      <c r="R358" s="7" t="s">
        <v>717</v>
      </c>
    </row>
    <row r="359" spans="2:18" x14ac:dyDescent="0.2">
      <c r="B359" t="s">
        <v>1583</v>
      </c>
      <c r="D359" t="s">
        <v>1594</v>
      </c>
      <c r="E359" t="s">
        <v>1595</v>
      </c>
      <c r="F359" t="s">
        <v>1596</v>
      </c>
      <c r="H359" s="7"/>
      <c r="I359" s="7"/>
      <c r="J359" s="7"/>
      <c r="K359" s="7">
        <v>1</v>
      </c>
      <c r="Q359" s="7" t="s">
        <v>717</v>
      </c>
      <c r="R359" s="7" t="s">
        <v>717</v>
      </c>
    </row>
    <row r="360" spans="2:18" x14ac:dyDescent="0.2">
      <c r="B360" t="s">
        <v>1583</v>
      </c>
      <c r="D360" t="s">
        <v>1597</v>
      </c>
      <c r="E360" t="s">
        <v>1545</v>
      </c>
      <c r="F360" t="s">
        <v>1598</v>
      </c>
      <c r="H360" s="7"/>
      <c r="I360" s="7"/>
      <c r="J360" s="7"/>
      <c r="K360" s="7">
        <v>1</v>
      </c>
      <c r="Q360" s="7" t="s">
        <v>717</v>
      </c>
      <c r="R360" s="7" t="s">
        <v>717</v>
      </c>
    </row>
    <row r="361" spans="2:18" x14ac:dyDescent="0.2">
      <c r="B361" t="s">
        <v>1583</v>
      </c>
      <c r="D361" t="s">
        <v>1599</v>
      </c>
      <c r="E361" t="s">
        <v>1545</v>
      </c>
      <c r="F361" t="s">
        <v>1600</v>
      </c>
      <c r="H361" s="7"/>
      <c r="I361" s="7"/>
      <c r="J361" s="7"/>
      <c r="K361" s="7">
        <v>1</v>
      </c>
      <c r="Q361" s="7" t="s">
        <v>717</v>
      </c>
      <c r="R361" s="7" t="s">
        <v>717</v>
      </c>
    </row>
    <row r="362" spans="2:18" x14ac:dyDescent="0.2">
      <c r="B362" t="s">
        <v>1601</v>
      </c>
      <c r="C362" t="s">
        <v>719</v>
      </c>
      <c r="D362" t="s">
        <v>1602</v>
      </c>
      <c r="E362" t="s">
        <v>733</v>
      </c>
      <c r="F362" t="s">
        <v>1603</v>
      </c>
      <c r="G362" t="s">
        <v>716</v>
      </c>
      <c r="H362" s="7"/>
      <c r="I362" s="7"/>
      <c r="J362" s="7"/>
      <c r="K362" s="7">
        <v>1</v>
      </c>
      <c r="N362" s="7" t="s">
        <v>722</v>
      </c>
      <c r="Q362" s="7" t="s">
        <v>717</v>
      </c>
      <c r="R362" s="7" t="s">
        <v>717</v>
      </c>
    </row>
    <row r="363" spans="2:18" x14ac:dyDescent="0.2">
      <c r="B363" t="s">
        <v>1604</v>
      </c>
      <c r="D363" t="s">
        <v>1605</v>
      </c>
      <c r="E363" t="s">
        <v>822</v>
      </c>
      <c r="F363" t="s">
        <v>1606</v>
      </c>
      <c r="H363" s="7"/>
      <c r="I363" s="7"/>
      <c r="J363" s="7"/>
      <c r="K363" s="7">
        <v>1</v>
      </c>
      <c r="Q363" s="7" t="s">
        <v>717</v>
      </c>
      <c r="R363" s="7" t="s">
        <v>717</v>
      </c>
    </row>
    <row r="364" spans="2:18" x14ac:dyDescent="0.2">
      <c r="B364" t="s">
        <v>1604</v>
      </c>
      <c r="D364" t="s">
        <v>1607</v>
      </c>
      <c r="E364" t="s">
        <v>1372</v>
      </c>
      <c r="F364" t="s">
        <v>1608</v>
      </c>
      <c r="H364" s="7"/>
      <c r="I364" s="7"/>
      <c r="J364" s="7"/>
      <c r="K364" s="7">
        <v>1</v>
      </c>
      <c r="Q364" s="7" t="s">
        <v>717</v>
      </c>
      <c r="R364" s="7" t="s">
        <v>717</v>
      </c>
    </row>
    <row r="365" spans="2:18" x14ac:dyDescent="0.2">
      <c r="B365" t="s">
        <v>1604</v>
      </c>
      <c r="D365" t="s">
        <v>1609</v>
      </c>
      <c r="E365" t="s">
        <v>822</v>
      </c>
      <c r="F365" t="s">
        <v>1610</v>
      </c>
      <c r="H365" s="7"/>
      <c r="I365" s="7"/>
      <c r="J365" s="7"/>
      <c r="K365" s="7">
        <v>1</v>
      </c>
      <c r="Q365" s="7" t="s">
        <v>717</v>
      </c>
      <c r="R365" s="7" t="s">
        <v>717</v>
      </c>
    </row>
    <row r="366" spans="2:18" x14ac:dyDescent="0.2">
      <c r="B366" t="s">
        <v>1604</v>
      </c>
      <c r="D366" t="s">
        <v>1611</v>
      </c>
      <c r="E366" t="s">
        <v>1372</v>
      </c>
      <c r="F366" t="s">
        <v>1612</v>
      </c>
      <c r="H366" s="7"/>
      <c r="I366" s="7"/>
      <c r="J366" s="7"/>
      <c r="K366" s="7">
        <v>1</v>
      </c>
      <c r="Q366" s="7" t="s">
        <v>717</v>
      </c>
      <c r="R366" s="7" t="s">
        <v>717</v>
      </c>
    </row>
    <row r="367" spans="2:18" x14ac:dyDescent="0.2">
      <c r="B367" t="s">
        <v>1613</v>
      </c>
      <c r="D367" t="s">
        <v>1614</v>
      </c>
      <c r="E367" t="s">
        <v>822</v>
      </c>
      <c r="F367" t="s">
        <v>1615</v>
      </c>
      <c r="H367" s="7"/>
      <c r="I367" s="7"/>
      <c r="J367" s="7"/>
      <c r="K367" s="7">
        <v>1</v>
      </c>
      <c r="Q367" s="7" t="s">
        <v>717</v>
      </c>
      <c r="R367" s="7" t="s">
        <v>717</v>
      </c>
    </row>
    <row r="368" spans="2:18" x14ac:dyDescent="0.2">
      <c r="B368" t="s">
        <v>1613</v>
      </c>
      <c r="D368" t="s">
        <v>1616</v>
      </c>
      <c r="E368" t="s">
        <v>1372</v>
      </c>
      <c r="F368" t="s">
        <v>1617</v>
      </c>
      <c r="H368" s="7"/>
      <c r="I368" s="7"/>
      <c r="J368" s="7"/>
      <c r="K368" s="7">
        <v>1</v>
      </c>
      <c r="Q368" s="7" t="s">
        <v>717</v>
      </c>
      <c r="R368" s="7" t="s">
        <v>717</v>
      </c>
    </row>
    <row r="369" spans="2:22" x14ac:dyDescent="0.2">
      <c r="B369" t="s">
        <v>1613</v>
      </c>
      <c r="D369" t="s">
        <v>1618</v>
      </c>
      <c r="E369" t="s">
        <v>1372</v>
      </c>
      <c r="F369" t="s">
        <v>1619</v>
      </c>
      <c r="H369" s="7"/>
      <c r="I369" s="7"/>
      <c r="J369" s="7"/>
      <c r="K369" s="7">
        <v>1</v>
      </c>
      <c r="Q369" s="7" t="s">
        <v>717</v>
      </c>
      <c r="R369" s="7" t="s">
        <v>717</v>
      </c>
    </row>
    <row r="370" spans="2:22" x14ac:dyDescent="0.2">
      <c r="B370" t="s">
        <v>1613</v>
      </c>
      <c r="D370" t="s">
        <v>1620</v>
      </c>
      <c r="E370" t="s">
        <v>822</v>
      </c>
      <c r="F370" t="s">
        <v>1621</v>
      </c>
      <c r="H370" s="7"/>
      <c r="I370" s="7"/>
      <c r="J370" s="7"/>
      <c r="K370" s="7">
        <v>1</v>
      </c>
      <c r="Q370" s="7" t="s">
        <v>717</v>
      </c>
      <c r="R370" s="7" t="s">
        <v>717</v>
      </c>
    </row>
    <row r="371" spans="2:22" x14ac:dyDescent="0.2">
      <c r="B371" t="s">
        <v>1613</v>
      </c>
      <c r="D371" t="s">
        <v>1622</v>
      </c>
      <c r="E371" t="s">
        <v>822</v>
      </c>
      <c r="F371" t="s">
        <v>1623</v>
      </c>
      <c r="H371" s="7"/>
      <c r="I371" s="7"/>
      <c r="J371" s="7"/>
      <c r="K371" s="7">
        <v>1</v>
      </c>
      <c r="Q371" s="7" t="s">
        <v>717</v>
      </c>
      <c r="R371" s="7" t="s">
        <v>717</v>
      </c>
    </row>
    <row r="372" spans="2:22" x14ac:dyDescent="0.2">
      <c r="B372" t="s">
        <v>1624</v>
      </c>
      <c r="C372" t="s">
        <v>719</v>
      </c>
      <c r="D372" t="s">
        <v>1625</v>
      </c>
      <c r="E372" t="s">
        <v>733</v>
      </c>
      <c r="F372" t="s">
        <v>1626</v>
      </c>
      <c r="G372" t="s">
        <v>716</v>
      </c>
      <c r="H372" s="7"/>
      <c r="I372" s="7"/>
      <c r="J372" s="7"/>
      <c r="K372" s="7">
        <v>1</v>
      </c>
      <c r="N372" s="7" t="s">
        <v>722</v>
      </c>
      <c r="Q372" s="7" t="s">
        <v>722</v>
      </c>
      <c r="R372" s="7" t="s">
        <v>722</v>
      </c>
    </row>
    <row r="373" spans="2:22" x14ac:dyDescent="0.2">
      <c r="B373" t="s">
        <v>1627</v>
      </c>
      <c r="C373" t="s">
        <v>712</v>
      </c>
      <c r="D373" t="s">
        <v>1628</v>
      </c>
      <c r="E373" t="s">
        <v>714</v>
      </c>
      <c r="F373" t="s">
        <v>1629</v>
      </c>
      <c r="G373" t="s">
        <v>716</v>
      </c>
      <c r="H373" s="7" t="s">
        <v>52</v>
      </c>
      <c r="I373" s="7"/>
      <c r="J373" s="7"/>
      <c r="K373" s="7">
        <v>1</v>
      </c>
      <c r="Q373" s="7" t="s">
        <v>717</v>
      </c>
      <c r="R373" s="7" t="s">
        <v>717</v>
      </c>
      <c r="S373" s="7" t="s">
        <v>717</v>
      </c>
      <c r="T373" s="7" t="s">
        <v>717</v>
      </c>
      <c r="U373" s="7" t="s">
        <v>717</v>
      </c>
      <c r="V373" s="7" t="s">
        <v>717</v>
      </c>
    </row>
    <row r="374" spans="2:22" x14ac:dyDescent="0.2">
      <c r="B374" t="s">
        <v>1630</v>
      </c>
      <c r="C374" t="s">
        <v>719</v>
      </c>
      <c r="D374" t="s">
        <v>1631</v>
      </c>
      <c r="E374" t="s">
        <v>1632</v>
      </c>
      <c r="F374" t="s">
        <v>1633</v>
      </c>
      <c r="G374" t="s">
        <v>716</v>
      </c>
      <c r="H374" s="7"/>
      <c r="I374" s="7"/>
      <c r="J374" s="7"/>
      <c r="K374" s="7">
        <v>1</v>
      </c>
      <c r="M374" s="7" t="s">
        <v>722</v>
      </c>
      <c r="Q374" s="7" t="s">
        <v>717</v>
      </c>
      <c r="R374" s="7" t="s">
        <v>717</v>
      </c>
    </row>
    <row r="375" spans="2:22" x14ac:dyDescent="0.2">
      <c r="B375" t="s">
        <v>1634</v>
      </c>
      <c r="C375" t="s">
        <v>712</v>
      </c>
      <c r="D375" t="s">
        <v>1635</v>
      </c>
      <c r="E375" t="s">
        <v>714</v>
      </c>
      <c r="F375" t="s">
        <v>1636</v>
      </c>
      <c r="G375" t="s">
        <v>716</v>
      </c>
      <c r="H375" s="7" t="s">
        <v>52</v>
      </c>
      <c r="I375" s="7"/>
      <c r="J375" s="7"/>
      <c r="K375" s="7">
        <v>1</v>
      </c>
      <c r="Q375" s="7" t="s">
        <v>717</v>
      </c>
      <c r="R375" s="7" t="s">
        <v>717</v>
      </c>
      <c r="S375" s="7" t="s">
        <v>717</v>
      </c>
      <c r="T375" s="7" t="s">
        <v>717</v>
      </c>
      <c r="U375" s="7" t="s">
        <v>717</v>
      </c>
      <c r="V375" s="7" t="s">
        <v>717</v>
      </c>
    </row>
    <row r="376" spans="2:22" x14ac:dyDescent="0.2">
      <c r="B376" t="s">
        <v>1637</v>
      </c>
      <c r="C376" t="s">
        <v>719</v>
      </c>
      <c r="D376" t="s">
        <v>1638</v>
      </c>
      <c r="E376" t="s">
        <v>1632</v>
      </c>
      <c r="F376" t="s">
        <v>1639</v>
      </c>
      <c r="G376" t="s">
        <v>716</v>
      </c>
      <c r="H376" s="7"/>
      <c r="I376" s="7"/>
      <c r="J376" s="7"/>
      <c r="K376" s="7">
        <v>1</v>
      </c>
      <c r="Q376" s="7" t="s">
        <v>717</v>
      </c>
      <c r="R376" s="7" t="s">
        <v>717</v>
      </c>
    </row>
    <row r="377" spans="2:22" x14ac:dyDescent="0.2">
      <c r="B377" t="s">
        <v>1640</v>
      </c>
      <c r="C377" t="s">
        <v>712</v>
      </c>
      <c r="D377" t="s">
        <v>1641</v>
      </c>
      <c r="E377" t="s">
        <v>714</v>
      </c>
      <c r="F377" t="s">
        <v>1642</v>
      </c>
      <c r="G377" t="s">
        <v>716</v>
      </c>
      <c r="H377" s="7" t="s">
        <v>52</v>
      </c>
      <c r="I377" s="7"/>
      <c r="J377" s="7"/>
      <c r="K377" s="7">
        <v>1</v>
      </c>
      <c r="Q377" s="7" t="s">
        <v>717</v>
      </c>
      <c r="R377" s="7" t="s">
        <v>717</v>
      </c>
      <c r="S377" s="7" t="s">
        <v>717</v>
      </c>
      <c r="T377" s="7" t="s">
        <v>717</v>
      </c>
      <c r="U377" s="7" t="s">
        <v>717</v>
      </c>
      <c r="V377" s="7" t="s">
        <v>717</v>
      </c>
    </row>
    <row r="378" spans="2:22" x14ac:dyDescent="0.2">
      <c r="B378" t="s">
        <v>1643</v>
      </c>
      <c r="C378" t="s">
        <v>719</v>
      </c>
      <c r="D378" t="s">
        <v>1644</v>
      </c>
      <c r="E378" t="s">
        <v>733</v>
      </c>
      <c r="F378" t="s">
        <v>1645</v>
      </c>
      <c r="G378" t="s">
        <v>716</v>
      </c>
      <c r="H378" s="7"/>
      <c r="I378" s="7"/>
      <c r="J378" s="7"/>
      <c r="K378" s="7">
        <v>1</v>
      </c>
    </row>
    <row r="379" spans="2:22" x14ac:dyDescent="0.2">
      <c r="B379" t="s">
        <v>1646</v>
      </c>
      <c r="D379" t="s">
        <v>1647</v>
      </c>
      <c r="E379" t="s">
        <v>724</v>
      </c>
      <c r="F379" t="s">
        <v>1648</v>
      </c>
      <c r="H379" s="7"/>
      <c r="I379" s="7"/>
      <c r="J379" s="7"/>
      <c r="K379" s="7">
        <v>1</v>
      </c>
      <c r="Q379" s="7" t="s">
        <v>717</v>
      </c>
      <c r="R379" s="7" t="s">
        <v>717</v>
      </c>
    </row>
    <row r="380" spans="2:22" x14ac:dyDescent="0.2">
      <c r="B380" t="s">
        <v>1646</v>
      </c>
      <c r="D380" t="s">
        <v>1649</v>
      </c>
      <c r="E380" t="s">
        <v>724</v>
      </c>
      <c r="F380" t="s">
        <v>1650</v>
      </c>
      <c r="H380" s="7"/>
      <c r="I380" s="7"/>
      <c r="J380" s="7"/>
      <c r="K380" s="7">
        <v>1</v>
      </c>
      <c r="Q380" s="7" t="s">
        <v>717</v>
      </c>
      <c r="R380" s="7" t="s">
        <v>717</v>
      </c>
    </row>
    <row r="381" spans="2:22" x14ac:dyDescent="0.2">
      <c r="H381" s="7"/>
      <c r="I381" s="7"/>
      <c r="J381" s="7"/>
      <c r="K381" s="7"/>
    </row>
  </sheetData>
  <sheetProtection formatCells="0" formatColumns="0" formatRows="0" insertColumns="0" insertRows="0" insertHyperlinks="0" deleteColumns="0" deleteRows="0" sort="0" autoFilter="0" pivotTables="0"/>
  <mergeCells count="6">
    <mergeCell ref="A6:K6"/>
    <mergeCell ref="L6:P6"/>
    <mergeCell ref="Q6:W6"/>
    <mergeCell ref="A1:C1"/>
    <mergeCell ref="D1:G1"/>
    <mergeCell ref="A2:A4"/>
  </mergeCells>
  <dataValidations count="49">
    <dataValidation showDropDown="1" showInputMessage="1" promptTitle="What is Active Data Guard?" prompt="Oracle Active Data Guard delivers real-time data protection and availability while eliminating compromise inherent to other solutions for the Oracle Database. It enables zero data loss disaster recovery (DR) across any distance without impacting database " sqref="L7" xr:uid="{00000000-0002-0000-0500-000000000000}"/>
    <dataValidation showDropDown="1" showInputMessage="1" promptTitle="What is Advanced Compression?" prompt="Oracle Advanced Compression provides a comprehensive set of compression capabilities to help improve performance and reduce storage costs. It allows organizations to reduce their overall database storage footprint." sqref="M7" xr:uid="{00000000-0002-0000-0500-000001000000}"/>
    <dataValidation showDropDown="1" showInputMessage="1" promptTitle="What is Advanced Security?" prompt="Oracle Advanced Security provides protection for all your sensitive data._x000d__x000a_ Transparent Data Encryption and Data Redaction help prevent unauthorized access to sensitive information at the application _x000d__x000a_ layer, in the operating system, on backup media, and" sqref="N7" xr:uid="{00000000-0002-0000-0500-000002000000}"/>
    <dataValidation showDropDown="1" showInputMessage="1" promptTitle="What is Partitioning?" prompt="Partitioning is powerful functionality that allows tables, indexes, and index-organized tables to be subdivided into smaller pieces, enabling these database objects to be managed and accessed at a finer level of granularity." sqref="O7" xr:uid="{00000000-0002-0000-0500-000003000000}"/>
    <dataValidation showDropDown="1" showInputMessage="1" promptTitle="What is RAC?" sqref="P7" xr:uid="{00000000-0002-0000-0500-000004000000}"/>
    <dataValidation showDropDown="1" showInputMessage="1" promptTitle="Explanation (308)." prompt="Possible Tuning pack usage evidences found. Because Diagnostics is a pre-requisite for Tuning, Diagnostics pack was also marked as 'maybe'." sqref="Q9 Q379:Q380 Q373:Q377 Q336:Q371 Q334 Q330 Q308 Q306 Q304 Q288:Q300 Q286 Q283:Q284 Q276:Q278 Q274 Q270 Q233:Q241 Q216:Q224 Q213:Q214 Q208:Q211 Q205 Q200:Q202 Q195:Q198 Q193 Q184:Q191 Q182 Q180 Q177:Q178 Q175 Q173 Q168:Q171 Q158 Q153 Q147 Q142:Q143 Q135 Q129 Q127 Q124:Q125 Q121 Q118:Q119 Q113:Q115 Q106:Q111 Q102 Q86:Q98 Q82:Q83 Q79 Q71:Q72 Q69 Q60:Q63 Q54:Q58 Q49:Q51 Q45:Q46 Q40 Q34 Q27 Q23 Q11:Q14" xr:uid="{00000000-0002-0000-0500-000005000000}"/>
    <dataValidation showDropDown="1" showInputMessage="1" promptTitle="Explanation (311)." prompt="Database Tuning Pack functionality is available" sqref="R9 R377 R375 R373 R362 R334 R270 R232:R241 R217:R224 R202 R195:R198 R193 R164 R157:R158 R147 R142:R143 R132 R129 R125 R118:R119 R113:R115 R106:R111 R94:R96 R86:R89 R82 R71:R72 R69 R62:R63 R57:R58 R45:R46 R40 R34 R26:R27 R23 R14" xr:uid="{00000000-0002-0000-0500-000006000000}"/>
    <dataValidation showDropDown="1" showInputMessage="1" promptTitle="Explanation (161,162,163)." prompt="Analysis detected column encryption usage, which is a feature of Advanced Security., _x000a_Analysis detected tablespace encryption usage, which is a feature of Advanced Security., _x000a_Analysis detected securefiles encryption usage, which is a feature of Advanced " sqref="N10 N15" xr:uid="{00000000-0002-0000-0500-000007000000}"/>
    <dataValidation showDropDown="1" showInputMessage="1" promptTitle="Explanation (301)." prompt="This feature is enabled! - 301" sqref="Q10 Q310:Q329 Q285 Q242:Q269 Q212 Q150 Q139" xr:uid="{00000000-0002-0000-0500-000008000000}"/>
    <dataValidation showDropDown="1" showInputMessage="1" promptTitle="Explanation (302)." prompt="Database Tuning Pack functionality is available" sqref="R379:R380 R363:R371 R336:R361 R330 R308 R306 R304 R296:R300 R294 R290:R292 R283 R276 R274 R216 R213:R214 R208:R211 R200:R201 R184:R191 R182 R180 R177:R178 R175 R173 R168:R171 R135 R127 R124 R121 R97:R98 R90:R93 R79 R60:R61 R54:R56 R49:R51 R11:R13" xr:uid="{00000000-0002-0000-0500-00000A000000}"/>
    <dataValidation showDropDown="1" showInputMessage="1" promptTitle="Explanation (300,301)." prompt="The Oracle database automatically stores information about database feature usage statistics. Audit data shows that the most recent use was more than a year ago, but the feature is still available and can potentially be used again.  - 300, _x000a_This feature i" sqref="Q15 Q232 Q183 Q164 Q160 Q156:Q157 Q132 Q78 Q26" xr:uid="{00000000-0002-0000-0500-000012000000}"/>
    <dataValidation showDropDown="1" showInputMessage="1" promptTitle="Explanation (315,311)." prompt="The Oracle database automatically stores information about database feature usage statistics.  The stored information can however contain unreliable information that is non-conclusive. , Database Tuning Pack functionality is available" sqref="R15 R305 R302 R287 R165 R163 R161 R126 R122 R117 R84 R81 R35 R28 R25" xr:uid="{00000000-0002-0000-0500-000013000000}"/>
    <dataValidation showDropDown="1" showInputMessage="1" promptTitle="Explanation (190)." prompt="There are partitioned tables containing data created by you (not Oracle). Therefore, this database instance requires a license. ," sqref="O332 O199 O172 O159 O145 O141 O137 O123 O112 O103 O85 O59 O38:O44 O36 O29 O16:O22" xr:uid="{00000000-0002-0000-0500-000014000000}"/>
    <dataValidation showDropDown="1" showInputMessage="1" promptTitle="Explanation (309)." prompt="Tuning pack usage evidence was found.  Therefore it was also marked as 'in use'." sqref="Q335 Q333 Q305 Q302 Q287 Q280:Q281 Q271:Q272 Q225:Q231 Q206 Q203:Q204 Q194 Q192 Q181 Q179 Q176 Q174 Q167 Q165 Q163 Q161 Q138 Q133 Q130 Q122 Q117 Q104 Q100 Q84 Q80:Q81 Q76 Q65:Q68 Q52 Q41:Q44 Q35:Q39 Q32 Q28:Q30 Q25 Q16:Q22" xr:uid="{00000000-0002-0000-0500-000015000000}"/>
    <dataValidation showDropDown="1" showInputMessage="1" promptTitle="Explanation (314,315,311)." prompt="Database Tuning Pack functionality has been triggered and deployed., The Oracle database automatically stores information about database feature usage statistics.  The stored information can however contain unreliable information that is non-conclusive. ," sqref="R16 R372 R231 R228 R131 R116 R42:R44 R38:R39 R36 R21:R22 R18" xr:uid="{00000000-0002-0000-0500-000016000000}"/>
    <dataValidation showDropDown="1" showInputMessage="1" promptTitle="Explanation (314,315,319,311)." prompt="Database Tuning Pack functionality has been triggered and deployed., The Oracle database automatically stores information about database feature usage statistics.  The stored information can however contain unreliable information that is non-conclusive. ," sqref="R17 R229:R230 R225:R227 R194 R192 R104 R100 R80 R76 R41 R29 R19:R20" xr:uid="{00000000-0002-0000-0500-000019000000}"/>
    <dataValidation showDropDown="1" showInputMessage="1" promptTitle="Explanation (320)." prompt="Audit data revealed that this target is using Database Lifecycle Management Pack, because it's configured with pack access granted and agreed in your OEM environment." sqref="W24 W205 W183 W166:W167 W164 W162 W160 W139:W140 W129 W125:W126 W122 W108 W102 W94" xr:uid="{00000000-0002-0000-0500-00002B000000}"/>
    <dataValidation showDropDown="1" showInputMessage="1" promptTitle="Explanation (183)." prompt="The Oracle database automatically stores information about database feature usage statistics. Audit data shows that this feature was used in the past. However this feature is disabled and can no longer be used. " sqref="L26 L199 L103" xr:uid="{00000000-0002-0000-0500-00002E000000}"/>
    <dataValidation showDropDown="1" showInputMessage="1" promptTitle="Explanation (383)." prompt="Test Data Management Pack evidence in Grid Control  has been set to pack access granted, but not agreed." sqref="S27 S377 S375 S373 S335 S333 S234:S236 S197:S198 S194 S192 S118:S119 S113:S115 S109:S111 S105:S107 S88" xr:uid="{00000000-0002-0000-0500-000033000000}"/>
    <dataValidation showDropDown="1" showInputMessage="1" promptTitle="Explanation (351)." prompt="Oracle Change Management Pack evidence in Grid Control  has been set to pack access granted, but not agreed." sqref="T27 T377 T375 T373 T335 T333 T234:T236 T197:T198 T194 T192 T118:T119 T113:T115 T109:T111 T105:T107 T88" xr:uid="{00000000-0002-0000-0500-000034000000}"/>
    <dataValidation showDropDown="1" showInputMessage="1" promptTitle="Explanation (372)." prompt="Oracle Configuration Management Pack evidence in Grid Control  has been set to pack access granted, but not agreed." sqref="U27 U377 U375 U373 U335 U333 U234:U236 U197:U198 U194 U192 U118:U119 U113:U115 U109:U111 U105:U107 U88" xr:uid="{00000000-0002-0000-0500-000035000000}"/>
    <dataValidation showDropDown="1" showInputMessage="1" promptTitle="Explanation (361)." prompt="Oracle Provisioning &amp; Patch Automation Pack evidence in Grid Control  has been set to pack access granted, but not agreed." sqref="V27 V377 V375 V373 V335 V333 V234:V236 V197:V198 V194 V192 V118:V119 V113:V115 V109:V111 V105:V107 V88" xr:uid="{00000000-0002-0000-0500-000036000000}"/>
    <dataValidation showDropDown="1" showInputMessage="1" promptTitle="Explanation (182,184)." prompt="Our analysis found Active Data Guard configured, requiring a license., The Oracle database automatically stores information about database feature usage statistics.  The stored information can however contain unreliable information that is non-conclusive." sqref="L29" xr:uid="{00000000-0002-0000-0500-000039000000}"/>
    <dataValidation showDropDown="1" showInputMessage="1" promptTitle="Explanation (314,319)." prompt="Database Tuning Pack functionality has been triggered and deployed., The Oracle database automatically stores information about database feature usage statistics. Audit data shows that the most recent use was more than a year ago, but the feature is still" sqref="R30 R280:R281 R206 R203:R204 R181 R179 R174 R138 R133 R130 R52 R32" xr:uid="{00000000-0002-0000-0500-00003E000000}"/>
    <dataValidation showDropDown="1" showInputMessage="1" promptTitle="Explanation (180,184)." prompt="The analysis found Active Data Guard option used for this database instance. ,The Oracle database automatically stores information about database feature usage statistics.  The stored information can however contain unreliable information that is non-conc" sqref="L31 L33" xr:uid="{00000000-0002-0000-0500-00003F000000}"/>
    <dataValidation showDropDown="1" showInputMessage="1" promptTitle="Explanation (800)." prompt="Primary instance has marked Partitioning  as in use. therefore, usage must be counted for the standby instance also. " sqref="O31 O33" xr:uid="{00000000-0002-0000-0500-000040000000}"/>
    <dataValidation showDropDown="1" showInputMessage="1" promptTitle="Explanation (812)." prompt="On the primary inctance, {pack_name} is in use. That's why we marked it as being in use on the standby instance also." sqref="Q303:R303 W128 Q128:R128 Q77:R77 Q53 Q47:R48 W47:W48 Q33:R33 Q31:R31" xr:uid="{00000000-0002-0000-0500-000041000000}"/>
    <dataValidation showDropDown="1" showInputMessage="1" promptTitle="Explanation (312)." prompt="This pack is enabled in your Oracle Database Control." sqref="R37 R65:R68" xr:uid="{00000000-0002-0000-0500-000051000000}"/>
    <dataValidation showDropDown="1" showInputMessage="1" promptTitle="Explanation (371)." prompt="Our analysis found that this target is using this pack, because it's configured with pack access granted and agreed in your DB Control environment." sqref="U37 U65:U68" xr:uid="{00000000-0002-0000-0500-000052000000}"/>
    <dataValidation showDropDown="1" showInputMessage="1" promptTitle="Explanation (350)." prompt="Audit data revealed that this target is using Oracle Change Management Pack, because it's configured with pack access granted and agreed in your OEM environment." sqref="T58 T331 T309 T71" xr:uid="{00000000-0002-0000-0500-000085000000}"/>
    <dataValidation showDropDown="1" showInputMessage="1" promptTitle="Explanation (370)." prompt="Audit data revealed that this target is using Oracle Configuration Management Pack, because it's configured with pack access granted and agreed in your OEM environment." sqref="U58 U331 U309 U71" xr:uid="{00000000-0002-0000-0500-000086000000}"/>
    <dataValidation showDropDown="1" showInputMessage="1" promptTitle="Explanation (381)." prompt="Audit data revealed that this target is using Oracle Data Masking and Subsetting Pack, because it's configured with pack access granted and agreed in your OEM environment." sqref="S71 S331 S309" xr:uid="{00000000-0002-0000-0500-0000A0000000}"/>
    <dataValidation showDropDown="1" showInputMessage="1" promptTitle="Explanation (360)." prompt="Audit data revealed that this target is using Oracle Provisioning and Patch Automation Pack, because it's configured with pack access granted and agreed in your OEM environment." sqref="V71 V331 V309" xr:uid="{00000000-0002-0000-0500-0000A3000000}"/>
    <dataValidation showDropDown="1" showInputMessage="1" promptTitle="Explanation (306,301)." prompt="The Oracle database automatically stores information about database feature usage statistics. Audit data shows that this feature is in use. - 306, _x000a_This feature is enabled! - 301" sqref="Q73 Q166 Q126" xr:uid="{00000000-0002-0000-0500-0000A6000000}"/>
    <dataValidation showDropDown="1" showInputMessage="1" promptTitle="Explanation (319,311)." prompt="The Oracle database automatically stores information about database feature usage statistics. Audit data shows that the most recent use was more than a year ago, but the feature is still available and can potentially be used again. , Database Tuning Pack " sqref="R78 R335 R271:R272 R176 R166 R162 R160" xr:uid="{00000000-0002-0000-0500-0000AC000000}"/>
    <dataValidation showDropDown="1" showInputMessage="1" promptTitle="Explanation (319)." prompt="The Oracle database automatically stores information about database feature usage statistics. Audit data shows that the most recent use was more than a year ago, but the feature is still available and can potentially be used again. " sqref="R83 R295 R288:R289 R286 R284 R277:R279 R207 R155:R156 R151 R149 R136" xr:uid="{00000000-0002-0000-0500-0000B6000000}"/>
    <dataValidation showDropDown="1" showInputMessage="1" promptTitle="Explanation (206)." prompt="The Oracle database automatically stores information about database feature usage statistics. Audit data shows that this feature was used in the past. However this feature is disabled and can no longer be used. ," sqref="M89 M234:M239 M230 M225:M227 M194 M192 M117:M118 M115 M111" xr:uid="{00000000-0002-0000-0500-0000C4000000}"/>
    <dataValidation showDropDown="1" showInputMessage="1" promptTitle="Explanation (317,319)." prompt="The Oracle database automatically stores information about database feature usage statistics. Audit data shows that the most recent use was more than a year ago, but the feature is still available and can potentially be used again. , The Oracle database a" sqref="R102 R376 R374 R293 R205 R153" xr:uid="{00000000-0002-0000-0500-0000DD000000}"/>
    <dataValidation showDropDown="1" showInputMessage="1" promptTitle="Explanation (170,173)." prompt="Our analysis shows that you have 2 or more active RAC instances configured, requiring a license. , _x000a_The analysis shows you have Real Application Clusters parameter set to TRUE in Options, but have no any active RAC instances configured. Please check the s" sqref="P306 P304 P301 P298 P293 P291 P288 P286 P280:P281 P277:P278 P273 P118:P119 P114:P115 P110:P111" xr:uid="{00000000-0002-0000-0500-0000FC000000}"/>
    <dataValidation showDropDown="1" showInputMessage="1" promptTitle="Explanation (300,306,301)." prompt="The Oracle database automatically stores information about database feature usage statistics. Audit data shows that the most recent use was more than a year ago, but the feature is still available and can potentially be used again.  - 300, The Oracle data" sqref="Q116 Q372 Q162 Q131" xr:uid="{00000000-0002-0000-0500-000021010000}"/>
    <dataValidation showDropDown="1" showInputMessage="1" promptTitle="Explanation (310)." prompt="Historical evidence for Tuning Pack was found. For licensing Tuning Pack, a license of Diagnostics Pack is a pre-requisite. Therefore Diagnostics Pack is marked as 'hisorical' too." sqref="Q136 Q279 Q207 Q155 Q151 Q149" xr:uid="{00000000-0002-0000-0500-000055010000}"/>
    <dataValidation showDropDown="1" showInputMessage="1" promptTitle="Explanation (206,209)." prompt="The Oracle database automatically stores information about database feature usage statistics. Audit data shows that this feature was used in the past. However this feature is disabled and can no longer be used. , The Oracle database automatically stores i" sqref="M145" xr:uid="{00000000-0002-0000-0500-000062010000}"/>
    <dataValidation showDropDown="1" showInputMessage="1" promptTitle="Explanation (300,307)." prompt="The Oracle database automatically stores information about database feature usage statistics. Audit data shows that the most recent use was more than a year ago, but the feature is still available and can potentially be used again.  - 300, The Oracle data" sqref="Q145" xr:uid="{00000000-0002-0000-0500-000064010000}"/>
    <dataValidation showDropDown="1" showInputMessage="1" promptTitle="Explanation (316)." prompt="Possible Tuning Pack evidences was found." sqref="R167 R183" xr:uid="{00000000-0002-0000-0500-00008A010000}"/>
    <dataValidation showDropDown="1" showInputMessage="1" promptTitle="Explanation (180)." prompt="The analysis found Active Data Guard option used for this database instance. " sqref="L180" xr:uid="{00000000-0002-0000-0500-0000A3010000}"/>
    <dataValidation showDropDown="1" showInputMessage="1" promptTitle="Explanation (181)." prompt="The analysis found Active Data Guard option usage for this database because of Fast Incremental Backup feature usage." sqref="L308" xr:uid="{00000000-0002-0000-0500-0000B1020000}"/>
    <dataValidation showDropDown="1" showInputMessage="1" promptTitle="Explanation (314,319,311)." prompt="Database Tuning Pack functionality has been triggered and deployed., The Oracle database automatically stores information about database feature usage statistics. Audit data shows that the most recent use was more than a year ago, but the feature is still" sqref="R333" xr:uid="{00000000-0002-0000-0500-0000D4020000}"/>
    <dataValidation showDropDown="1" showInputMessage="1" promptTitle="Explanation (161,162,163,266)." prompt="Analysis detected column encryption usage, which is a feature of Advanced Security., _x000a_Analysis detected tablespace encryption usage, which is a feature of Advanced Security., _x000a_Analysis detected securefiles encryption usage, which is a feature of Advanced " sqref="N362 N372" xr:uid="{00000000-0002-0000-0500-000015030000}"/>
    <dataValidation showDropDown="1" showInputMessage="1" promptTitle="Explanation (204,206,206)." prompt="You are using compression with the Data Pump feature, which is a component of the Advanced Compression license. , The Oracle database automatically stores information about database feature usage statistics. Audit data shows that this feature was used in " sqref="M374" xr:uid="{00000000-0002-0000-0500-000033030000}"/>
  </dataValidations>
  <hyperlinks>
    <hyperlink ref="I7" location="'Data Guard &amp; RAC'!A1" display="HAA ID" xr:uid="{00000000-0004-0000-0500-000000000000}"/>
    <hyperlink ref="L7" location="'Data Guard &amp; RAC'!A1" display="Active Data Guard" xr:uid="{00000000-0004-0000-0500-000001000000}"/>
    <hyperlink ref="M7" location="'Advanced Compression'!A1" display="Advanced Compression" xr:uid="{00000000-0004-0000-0500-000002000000}"/>
    <hyperlink ref="N7" location="'Advanced Security'!A1" display="Advanced Security" xr:uid="{00000000-0004-0000-0500-000003000000}"/>
    <hyperlink ref="O7" location="'Partitioning'!A1" display="Partitioning" xr:uid="{00000000-0004-0000-0500-000004000000}"/>
    <hyperlink ref="P7" location="'RAC'!A1" display="RAC" xr:uid="{00000000-0004-0000-0500-000005000000}"/>
    <hyperlink ref="Q7" location="'OEM'!A1" display="Diagnostics Pack" xr:uid="{00000000-0004-0000-0500-000006000000}"/>
    <hyperlink ref="R7" location="'OEM'!A1" display="Tuning Pack" xr:uid="{00000000-0004-0000-0500-000007000000}"/>
    <hyperlink ref="S7" location="'OEM'!A1" display="Data Masking Pack" xr:uid="{00000000-0004-0000-0500-000008000000}"/>
    <hyperlink ref="T7" location="'OEM'!A1" display="Change Mgt. Pack" xr:uid="{00000000-0004-0000-0500-000009000000}"/>
    <hyperlink ref="U7" location="'OEM'!A1" display="Configuration Mgt. Pack" xr:uid="{00000000-0004-0000-0500-00000A000000}"/>
    <hyperlink ref="V7" location="'OEM'!A1" display="Provisioning Pack" xr:uid="{00000000-0004-0000-0500-00000B000000}"/>
    <hyperlink ref="W7" location="'OEM'!A1" display="Lifecycle Mgt. Pack" xr:uid="{00000000-0004-0000-0500-00000C000000}"/>
    <hyperlink ref="Q9" location="'Reasons Detailed Information'!_63d6b349fb1ed0f6fe37307add463fa1" display="maybe" xr:uid="{00000000-0004-0000-0500-00000D000000}"/>
    <hyperlink ref="R9" location="'Reasons Detailed Information'!_350acfa7d2b666fcf2c762acdf0f1270" display="maybe" xr:uid="{00000000-0004-0000-0500-00000E000000}"/>
    <hyperlink ref="N10" location="'Reasons Detailed Information'!_9b4d2dc0abc1ad32bfdbed3bc2638bb6" display="in use" xr:uid="{00000000-0004-0000-0500-00000F000000}"/>
    <hyperlink ref="Q10" location="'Reasons Detailed Information'!_63d6b349fb1ed0f6fe37307add463fa1" display="maybe" xr:uid="{00000000-0004-0000-0500-000010000000}"/>
    <hyperlink ref="Q11" location="'Reasons Detailed Information'!_63d6b349fb1ed0f6fe37307add463fa1" display="maybe" xr:uid="{00000000-0004-0000-0500-000011000000}"/>
    <hyperlink ref="R11" location="'Reasons Detailed Information'!_350acfa7d2b666fcf2c762acdf0f1270" display="maybe" xr:uid="{00000000-0004-0000-0500-000012000000}"/>
    <hyperlink ref="Q12" location="'Reasons Detailed Information'!_63d6b349fb1ed0f6fe37307add463fa1" display="maybe" xr:uid="{00000000-0004-0000-0500-000013000000}"/>
    <hyperlink ref="R12" location="'Reasons Detailed Information'!_350acfa7d2b666fcf2c762acdf0f1270" display="maybe" xr:uid="{00000000-0004-0000-0500-000014000000}"/>
    <hyperlink ref="Q13" location="'Reasons Detailed Information'!_63d6b349fb1ed0f6fe37307add463fa1" display="maybe" xr:uid="{00000000-0004-0000-0500-000015000000}"/>
    <hyperlink ref="R13" location="'Reasons Detailed Information'!_350acfa7d2b666fcf2c762acdf0f1270" display="maybe" xr:uid="{00000000-0004-0000-0500-000016000000}"/>
    <hyperlink ref="Q14" location="'Reasons Detailed Information'!_63d6b349fb1ed0f6fe37307add463fa1" display="maybe" xr:uid="{00000000-0004-0000-0500-000017000000}"/>
    <hyperlink ref="R14" location="'Reasons Detailed Information'!_350acfa7d2b666fcf2c762acdf0f1270" display="maybe" xr:uid="{00000000-0004-0000-0500-000018000000}"/>
    <hyperlink ref="N15" location="'Reasons Detailed Information'!_9b4d2dc0abc1ad32bfdbed3bc2638bb6" display="in use" xr:uid="{00000000-0004-0000-0500-000019000000}"/>
    <hyperlink ref="Q15" location="'Reasons Detailed Information'!_63d6b349fb1ed0f6fe37307add463fa1" display="in use" xr:uid="{00000000-0004-0000-0500-00001A000000}"/>
    <hyperlink ref="R15" location="'Reasons Detailed Information'!_350acfa7d2b666fcf2c762acdf0f1270" display="in use" xr:uid="{00000000-0004-0000-0500-00001B000000}"/>
    <hyperlink ref="O16" location="'Reasons Detailed Information'!_4789b8006abf89603216c8de8f977f1f" display="in use" xr:uid="{00000000-0004-0000-0500-00001C000000}"/>
    <hyperlink ref="Q16" location="'Reasons Detailed Information'!_63d6b349fb1ed0f6fe37307add463fa1" display="in use" xr:uid="{00000000-0004-0000-0500-00001D000000}"/>
    <hyperlink ref="R16" location="'Reasons Detailed Information'!_350acfa7d2b666fcf2c762acdf0f1270" display="in use" xr:uid="{00000000-0004-0000-0500-00001E000000}"/>
    <hyperlink ref="O17" location="'Reasons Detailed Information'!_4789b8006abf89603216c8de8f977f1f" display="in use" xr:uid="{00000000-0004-0000-0500-00001F000000}"/>
    <hyperlink ref="Q17" location="'Reasons Detailed Information'!_63d6b349fb1ed0f6fe37307add463fa1" display="in use" xr:uid="{00000000-0004-0000-0500-000020000000}"/>
    <hyperlink ref="R17" location="'Reasons Detailed Information'!_350acfa7d2b666fcf2c762acdf0f1270" display="in use" xr:uid="{00000000-0004-0000-0500-000021000000}"/>
    <hyperlink ref="O18" location="'Reasons Detailed Information'!_4789b8006abf89603216c8de8f977f1f" display="in use" xr:uid="{00000000-0004-0000-0500-000022000000}"/>
    <hyperlink ref="Q18" location="'Reasons Detailed Information'!_63d6b349fb1ed0f6fe37307add463fa1" display="in use" xr:uid="{00000000-0004-0000-0500-000023000000}"/>
    <hyperlink ref="R18" location="'Reasons Detailed Information'!_350acfa7d2b666fcf2c762acdf0f1270" display="in use" xr:uid="{00000000-0004-0000-0500-000024000000}"/>
    <hyperlink ref="O19" location="'Reasons Detailed Information'!_4789b8006abf89603216c8de8f977f1f" display="in use" xr:uid="{00000000-0004-0000-0500-000025000000}"/>
    <hyperlink ref="Q19" location="'Reasons Detailed Information'!_63d6b349fb1ed0f6fe37307add463fa1" display="in use" xr:uid="{00000000-0004-0000-0500-000026000000}"/>
    <hyperlink ref="R19" location="'Reasons Detailed Information'!_350acfa7d2b666fcf2c762acdf0f1270" display="in use" xr:uid="{00000000-0004-0000-0500-000027000000}"/>
    <hyperlink ref="O20" location="'Reasons Detailed Information'!_4789b8006abf89603216c8de8f977f1f" display="in use" xr:uid="{00000000-0004-0000-0500-000028000000}"/>
    <hyperlink ref="Q20" location="'Reasons Detailed Information'!_63d6b349fb1ed0f6fe37307add463fa1" display="in use" xr:uid="{00000000-0004-0000-0500-000029000000}"/>
    <hyperlink ref="R20" location="'Reasons Detailed Information'!_350acfa7d2b666fcf2c762acdf0f1270" display="in use" xr:uid="{00000000-0004-0000-0500-00002A000000}"/>
    <hyperlink ref="O21" location="'Reasons Detailed Information'!_4789b8006abf89603216c8de8f977f1f" display="in use" xr:uid="{00000000-0004-0000-0500-00002B000000}"/>
    <hyperlink ref="Q21" location="'Reasons Detailed Information'!_63d6b349fb1ed0f6fe37307add463fa1" display="in use" xr:uid="{00000000-0004-0000-0500-00002C000000}"/>
    <hyperlink ref="R21" location="'Reasons Detailed Information'!_350acfa7d2b666fcf2c762acdf0f1270" display="in use" xr:uid="{00000000-0004-0000-0500-00002D000000}"/>
    <hyperlink ref="O22" location="'Reasons Detailed Information'!_4789b8006abf89603216c8de8f977f1f" display="in use" xr:uid="{00000000-0004-0000-0500-00002E000000}"/>
    <hyperlink ref="Q22" location="'Reasons Detailed Information'!_63d6b349fb1ed0f6fe37307add463fa1" display="in use" xr:uid="{00000000-0004-0000-0500-00002F000000}"/>
    <hyperlink ref="R22" location="'Reasons Detailed Information'!_350acfa7d2b666fcf2c762acdf0f1270" display="in use" xr:uid="{00000000-0004-0000-0500-000030000000}"/>
    <hyperlink ref="Q23" location="'Reasons Detailed Information'!_63d6b349fb1ed0f6fe37307add463fa1" display="maybe" xr:uid="{00000000-0004-0000-0500-000031000000}"/>
    <hyperlink ref="R23" location="'Reasons Detailed Information'!_350acfa7d2b666fcf2c762acdf0f1270" display="maybe" xr:uid="{00000000-0004-0000-0500-000032000000}"/>
    <hyperlink ref="W24" location="'Reasons Detailed Information'!_1a79c8428392d3945d8cfbc601dc7286" display="in use" xr:uid="{00000000-0004-0000-0500-000033000000}"/>
    <hyperlink ref="Q25" location="'Reasons Detailed Information'!_63d6b349fb1ed0f6fe37307add463fa1" display="in use" xr:uid="{00000000-0004-0000-0500-000034000000}"/>
    <hyperlink ref="R25" location="'Reasons Detailed Information'!_350acfa7d2b666fcf2c762acdf0f1270" display="in use" xr:uid="{00000000-0004-0000-0500-000035000000}"/>
    <hyperlink ref="L26" location="'Reasons Detailed Information'!_c337271d45aee790a72cb9516d747f89" display="historical" xr:uid="{00000000-0004-0000-0500-000036000000}"/>
    <hyperlink ref="Q26" location="'Reasons Detailed Information'!_63d6b349fb1ed0f6fe37307add463fa1" display="in use" xr:uid="{00000000-0004-0000-0500-000037000000}"/>
    <hyperlink ref="R26" location="'Reasons Detailed Information'!_350acfa7d2b666fcf2c762acdf0f1270" display="maybe" xr:uid="{00000000-0004-0000-0500-000038000000}"/>
    <hyperlink ref="Q27" location="'Reasons Detailed Information'!_63d6b349fb1ed0f6fe37307add463fa1" display="maybe" xr:uid="{00000000-0004-0000-0500-000039000000}"/>
    <hyperlink ref="R27" location="'Reasons Detailed Information'!_350acfa7d2b666fcf2c762acdf0f1270" display="maybe" xr:uid="{00000000-0004-0000-0500-00003A000000}"/>
    <hyperlink ref="S27" location="'Reasons Detailed Information'!_0fad9128ce095bdb9521333095219f2c" display="maybe" xr:uid="{00000000-0004-0000-0500-00003B000000}"/>
    <hyperlink ref="T27" location="'Reasons Detailed Information'!_da844cd64527ab51090258ddeba14c0f" display="maybe" xr:uid="{00000000-0004-0000-0500-00003C000000}"/>
    <hyperlink ref="U27" location="'Reasons Detailed Information'!_4cfff002e5b06c942c6275887ef60c37" display="maybe" xr:uid="{00000000-0004-0000-0500-00003D000000}"/>
    <hyperlink ref="V27" location="'Reasons Detailed Information'!_5f24cab0e3aedb405d70d33c0684294c" display="maybe" xr:uid="{00000000-0004-0000-0500-00003E000000}"/>
    <hyperlink ref="Q28" location="'Reasons Detailed Information'!_63d6b349fb1ed0f6fe37307add463fa1" display="in use" xr:uid="{00000000-0004-0000-0500-00003F000000}"/>
    <hyperlink ref="R28" location="'Reasons Detailed Information'!_350acfa7d2b666fcf2c762acdf0f1270" display="in use" xr:uid="{00000000-0004-0000-0500-000040000000}"/>
    <hyperlink ref="L29" location="'Reasons Detailed Information'!_c337271d45aee790a72cb9516d747f89" display="in use" xr:uid="{00000000-0004-0000-0500-000041000000}"/>
    <hyperlink ref="O29" location="'Reasons Detailed Information'!_4789b8006abf89603216c8de8f977f1f" display="in use" xr:uid="{00000000-0004-0000-0500-000042000000}"/>
    <hyperlink ref="Q29" location="'Reasons Detailed Information'!_63d6b349fb1ed0f6fe37307add463fa1" display="in use" xr:uid="{00000000-0004-0000-0500-000043000000}"/>
    <hyperlink ref="R29" location="'Reasons Detailed Information'!_350acfa7d2b666fcf2c762acdf0f1270" display="in use" xr:uid="{00000000-0004-0000-0500-000044000000}"/>
    <hyperlink ref="Q30" location="'Reasons Detailed Information'!_63d6b349fb1ed0f6fe37307add463fa1" display="in use" xr:uid="{00000000-0004-0000-0500-000045000000}"/>
    <hyperlink ref="R30" location="'Reasons Detailed Information'!_350acfa7d2b666fcf2c762acdf0f1270" display="in use" xr:uid="{00000000-0004-0000-0500-000046000000}"/>
    <hyperlink ref="L31" location="'Reasons Detailed Information'!_c337271d45aee790a72cb9516d747f89" display="in use" xr:uid="{00000000-0004-0000-0500-000047000000}"/>
    <hyperlink ref="O31" location="'Reasons Detailed Information'!_4789b8006abf89603216c8de8f977f1f" display="in use" xr:uid="{00000000-0004-0000-0500-000048000000}"/>
    <hyperlink ref="Q31" location="'Reasons Detailed Information'!_63d6b349fb1ed0f6fe37307add463fa1" display="in use" xr:uid="{00000000-0004-0000-0500-000049000000}"/>
    <hyperlink ref="R31" location="'Reasons Detailed Information'!_350acfa7d2b666fcf2c762acdf0f1270" display="in use" xr:uid="{00000000-0004-0000-0500-00004A000000}"/>
    <hyperlink ref="Q32" location="'Reasons Detailed Information'!_63d6b349fb1ed0f6fe37307add463fa1" display="in use" xr:uid="{00000000-0004-0000-0500-00004B000000}"/>
    <hyperlink ref="R32" location="'Reasons Detailed Information'!_350acfa7d2b666fcf2c762acdf0f1270" display="in use" xr:uid="{00000000-0004-0000-0500-00004C000000}"/>
    <hyperlink ref="L33" location="'Reasons Detailed Information'!_c337271d45aee790a72cb9516d747f89" display="in use" xr:uid="{00000000-0004-0000-0500-00004D000000}"/>
    <hyperlink ref="O33" location="'Reasons Detailed Information'!_4789b8006abf89603216c8de8f977f1f" display="in use" xr:uid="{00000000-0004-0000-0500-00004E000000}"/>
    <hyperlink ref="Q33" location="'Reasons Detailed Information'!_63d6b349fb1ed0f6fe37307add463fa1" display="in use" xr:uid="{00000000-0004-0000-0500-00004F000000}"/>
    <hyperlink ref="R33" location="'Reasons Detailed Information'!_350acfa7d2b666fcf2c762acdf0f1270" display="in use" xr:uid="{00000000-0004-0000-0500-000050000000}"/>
    <hyperlink ref="Q34" location="'Reasons Detailed Information'!_63d6b349fb1ed0f6fe37307add463fa1" display="maybe" xr:uid="{00000000-0004-0000-0500-000051000000}"/>
    <hyperlink ref="R34" location="'Reasons Detailed Information'!_350acfa7d2b666fcf2c762acdf0f1270" display="maybe" xr:uid="{00000000-0004-0000-0500-000052000000}"/>
    <hyperlink ref="Q35" location="'Reasons Detailed Information'!_63d6b349fb1ed0f6fe37307add463fa1" display="in use" xr:uid="{00000000-0004-0000-0500-000053000000}"/>
    <hyperlink ref="R35" location="'Reasons Detailed Information'!_350acfa7d2b666fcf2c762acdf0f1270" display="in use" xr:uid="{00000000-0004-0000-0500-000054000000}"/>
    <hyperlink ref="O36" location="'Reasons Detailed Information'!_4789b8006abf89603216c8de8f977f1f" display="in use" xr:uid="{00000000-0004-0000-0500-000055000000}"/>
    <hyperlink ref="Q36" location="'Reasons Detailed Information'!_63d6b349fb1ed0f6fe37307add463fa1" display="in use" xr:uid="{00000000-0004-0000-0500-000056000000}"/>
    <hyperlink ref="R36" location="'Reasons Detailed Information'!_350acfa7d2b666fcf2c762acdf0f1270" display="in use" xr:uid="{00000000-0004-0000-0500-000057000000}"/>
    <hyperlink ref="Q37" location="'Reasons Detailed Information'!_63d6b349fb1ed0f6fe37307add463fa1" display="in use" xr:uid="{00000000-0004-0000-0500-000058000000}"/>
    <hyperlink ref="R37" location="'Reasons Detailed Information'!_350acfa7d2b666fcf2c762acdf0f1270" display="in use" xr:uid="{00000000-0004-0000-0500-000059000000}"/>
    <hyperlink ref="U37" location="'Reasons Detailed Information'!_4cfff002e5b06c942c6275887ef60c37" display="in use" xr:uid="{00000000-0004-0000-0500-00005A000000}"/>
    <hyperlink ref="O38" location="'Reasons Detailed Information'!_4789b8006abf89603216c8de8f977f1f" display="in use" xr:uid="{00000000-0004-0000-0500-00005B000000}"/>
    <hyperlink ref="Q38" location="'Reasons Detailed Information'!_63d6b349fb1ed0f6fe37307add463fa1" display="in use" xr:uid="{00000000-0004-0000-0500-00005C000000}"/>
    <hyperlink ref="R38" location="'Reasons Detailed Information'!_350acfa7d2b666fcf2c762acdf0f1270" display="in use" xr:uid="{00000000-0004-0000-0500-00005D000000}"/>
    <hyperlink ref="O39" location="'Reasons Detailed Information'!_4789b8006abf89603216c8de8f977f1f" display="in use" xr:uid="{00000000-0004-0000-0500-00005E000000}"/>
    <hyperlink ref="Q39" location="'Reasons Detailed Information'!_63d6b349fb1ed0f6fe37307add463fa1" display="in use" xr:uid="{00000000-0004-0000-0500-00005F000000}"/>
    <hyperlink ref="R39" location="'Reasons Detailed Information'!_350acfa7d2b666fcf2c762acdf0f1270" display="in use" xr:uid="{00000000-0004-0000-0500-000060000000}"/>
    <hyperlink ref="O40" location="'Reasons Detailed Information'!_4789b8006abf89603216c8de8f977f1f" display="in use" xr:uid="{00000000-0004-0000-0500-000061000000}"/>
    <hyperlink ref="Q40" location="'Reasons Detailed Information'!_63d6b349fb1ed0f6fe37307add463fa1" display="maybe" xr:uid="{00000000-0004-0000-0500-000062000000}"/>
    <hyperlink ref="R40" location="'Reasons Detailed Information'!_350acfa7d2b666fcf2c762acdf0f1270" display="maybe" xr:uid="{00000000-0004-0000-0500-000063000000}"/>
    <hyperlink ref="O41" location="'Reasons Detailed Information'!_4789b8006abf89603216c8de8f977f1f" display="in use" xr:uid="{00000000-0004-0000-0500-000064000000}"/>
    <hyperlink ref="Q41" location="'Reasons Detailed Information'!_63d6b349fb1ed0f6fe37307add463fa1" display="in use" xr:uid="{00000000-0004-0000-0500-000065000000}"/>
    <hyperlink ref="R41" location="'Reasons Detailed Information'!_350acfa7d2b666fcf2c762acdf0f1270" display="in use" xr:uid="{00000000-0004-0000-0500-000066000000}"/>
    <hyperlink ref="O42" location="'Reasons Detailed Information'!_4789b8006abf89603216c8de8f977f1f" display="in use" xr:uid="{00000000-0004-0000-0500-000067000000}"/>
    <hyperlink ref="Q42" location="'Reasons Detailed Information'!_63d6b349fb1ed0f6fe37307add463fa1" display="in use" xr:uid="{00000000-0004-0000-0500-000068000000}"/>
    <hyperlink ref="R42" location="'Reasons Detailed Information'!_350acfa7d2b666fcf2c762acdf0f1270" display="in use" xr:uid="{00000000-0004-0000-0500-000069000000}"/>
    <hyperlink ref="O43" location="'Reasons Detailed Information'!_4789b8006abf89603216c8de8f977f1f" display="in use" xr:uid="{00000000-0004-0000-0500-00006A000000}"/>
    <hyperlink ref="Q43" location="'Reasons Detailed Information'!_63d6b349fb1ed0f6fe37307add463fa1" display="in use" xr:uid="{00000000-0004-0000-0500-00006B000000}"/>
    <hyperlink ref="R43" location="'Reasons Detailed Information'!_350acfa7d2b666fcf2c762acdf0f1270" display="in use" xr:uid="{00000000-0004-0000-0500-00006C000000}"/>
    <hyperlink ref="O44" location="'Reasons Detailed Information'!_4789b8006abf89603216c8de8f977f1f" display="in use" xr:uid="{00000000-0004-0000-0500-00006D000000}"/>
    <hyperlink ref="Q44" location="'Reasons Detailed Information'!_63d6b349fb1ed0f6fe37307add463fa1" display="in use" xr:uid="{00000000-0004-0000-0500-00006E000000}"/>
    <hyperlink ref="R44" location="'Reasons Detailed Information'!_350acfa7d2b666fcf2c762acdf0f1270" display="in use" xr:uid="{00000000-0004-0000-0500-00006F000000}"/>
    <hyperlink ref="Q45" location="'Reasons Detailed Information'!_63d6b349fb1ed0f6fe37307add463fa1" display="maybe" xr:uid="{00000000-0004-0000-0500-000070000000}"/>
    <hyperlink ref="R45" location="'Reasons Detailed Information'!_350acfa7d2b666fcf2c762acdf0f1270" display="maybe" xr:uid="{00000000-0004-0000-0500-000071000000}"/>
    <hyperlink ref="Q46" location="'Reasons Detailed Information'!_63d6b349fb1ed0f6fe37307add463fa1" display="maybe" xr:uid="{00000000-0004-0000-0500-000072000000}"/>
    <hyperlink ref="R46" location="'Reasons Detailed Information'!_350acfa7d2b666fcf2c762acdf0f1270" display="maybe" xr:uid="{00000000-0004-0000-0500-000073000000}"/>
    <hyperlink ref="Q47" location="'Reasons Detailed Information'!_63d6b349fb1ed0f6fe37307add463fa1" display="in use" xr:uid="{00000000-0004-0000-0500-000074000000}"/>
    <hyperlink ref="R47" location="'Reasons Detailed Information'!_350acfa7d2b666fcf2c762acdf0f1270" display="in use" xr:uid="{00000000-0004-0000-0500-000075000000}"/>
    <hyperlink ref="W47" location="'Reasons Detailed Information'!_1a79c8428392d3945d8cfbc601dc7286" display="in use" xr:uid="{00000000-0004-0000-0500-000076000000}"/>
    <hyperlink ref="Q48" location="'Reasons Detailed Information'!_63d6b349fb1ed0f6fe37307add463fa1" display="in use" xr:uid="{00000000-0004-0000-0500-000077000000}"/>
    <hyperlink ref="R48" location="'Reasons Detailed Information'!_350acfa7d2b666fcf2c762acdf0f1270" display="in use" xr:uid="{00000000-0004-0000-0500-000078000000}"/>
    <hyperlink ref="W48" location="'Reasons Detailed Information'!_1a79c8428392d3945d8cfbc601dc7286" display="in use" xr:uid="{00000000-0004-0000-0500-000079000000}"/>
    <hyperlink ref="Q49" location="'Reasons Detailed Information'!_63d6b349fb1ed0f6fe37307add463fa1" display="maybe" xr:uid="{00000000-0004-0000-0500-00007A000000}"/>
    <hyperlink ref="R49" location="'Reasons Detailed Information'!_350acfa7d2b666fcf2c762acdf0f1270" display="maybe" xr:uid="{00000000-0004-0000-0500-00007B000000}"/>
    <hyperlink ref="Q50" location="'Reasons Detailed Information'!_63d6b349fb1ed0f6fe37307add463fa1" display="maybe" xr:uid="{00000000-0004-0000-0500-00007C000000}"/>
    <hyperlink ref="R50" location="'Reasons Detailed Information'!_350acfa7d2b666fcf2c762acdf0f1270" display="maybe" xr:uid="{00000000-0004-0000-0500-00007D000000}"/>
    <hyperlink ref="Q51" location="'Reasons Detailed Information'!_63d6b349fb1ed0f6fe37307add463fa1" display="maybe" xr:uid="{00000000-0004-0000-0500-00007E000000}"/>
    <hyperlink ref="R51" location="'Reasons Detailed Information'!_350acfa7d2b666fcf2c762acdf0f1270" display="maybe" xr:uid="{00000000-0004-0000-0500-00007F000000}"/>
    <hyperlink ref="Q52" location="'Reasons Detailed Information'!_63d6b349fb1ed0f6fe37307add463fa1" display="in use" xr:uid="{00000000-0004-0000-0500-000080000000}"/>
    <hyperlink ref="R52" location="'Reasons Detailed Information'!_350acfa7d2b666fcf2c762acdf0f1270" display="in use" xr:uid="{00000000-0004-0000-0500-000081000000}"/>
    <hyperlink ref="Q53" location="'Reasons Detailed Information'!_63d6b349fb1ed0f6fe37307add463fa1" display="maybe" xr:uid="{00000000-0004-0000-0500-000082000000}"/>
    <hyperlink ref="Q54" location="'Reasons Detailed Information'!_63d6b349fb1ed0f6fe37307add463fa1" display="maybe" xr:uid="{00000000-0004-0000-0500-000083000000}"/>
    <hyperlink ref="R54" location="'Reasons Detailed Information'!_350acfa7d2b666fcf2c762acdf0f1270" display="maybe" xr:uid="{00000000-0004-0000-0500-000084000000}"/>
    <hyperlink ref="Q55" location="'Reasons Detailed Information'!_63d6b349fb1ed0f6fe37307add463fa1" display="maybe" xr:uid="{00000000-0004-0000-0500-000085000000}"/>
    <hyperlink ref="R55" location="'Reasons Detailed Information'!_350acfa7d2b666fcf2c762acdf0f1270" display="maybe" xr:uid="{00000000-0004-0000-0500-000086000000}"/>
    <hyperlink ref="Q56" location="'Reasons Detailed Information'!_63d6b349fb1ed0f6fe37307add463fa1" display="maybe" xr:uid="{00000000-0004-0000-0500-000087000000}"/>
    <hyperlink ref="R56" location="'Reasons Detailed Information'!_350acfa7d2b666fcf2c762acdf0f1270" display="maybe" xr:uid="{00000000-0004-0000-0500-000088000000}"/>
    <hyperlink ref="Q57" location="'Reasons Detailed Information'!_63d6b349fb1ed0f6fe37307add463fa1" display="maybe" xr:uid="{00000000-0004-0000-0500-000089000000}"/>
    <hyperlink ref="R57" location="'Reasons Detailed Information'!_350acfa7d2b666fcf2c762acdf0f1270" display="maybe" xr:uid="{00000000-0004-0000-0500-00008A000000}"/>
    <hyperlink ref="Q58" location="'Reasons Detailed Information'!_63d6b349fb1ed0f6fe37307add463fa1" display="maybe" xr:uid="{00000000-0004-0000-0500-00008B000000}"/>
    <hyperlink ref="R58" location="'Reasons Detailed Information'!_350acfa7d2b666fcf2c762acdf0f1270" display="maybe" xr:uid="{00000000-0004-0000-0500-00008C000000}"/>
    <hyperlink ref="T58" location="'Reasons Detailed Information'!_da844cd64527ab51090258ddeba14c0f" display="in use" xr:uid="{00000000-0004-0000-0500-00008D000000}"/>
    <hyperlink ref="U58" location="'Reasons Detailed Information'!_4cfff002e5b06c942c6275887ef60c37" display="in use" xr:uid="{00000000-0004-0000-0500-00008E000000}"/>
    <hyperlink ref="O59" location="'Reasons Detailed Information'!_4789b8006abf89603216c8de8f977f1f" display="in use" xr:uid="{00000000-0004-0000-0500-00008F000000}"/>
    <hyperlink ref="Q60" location="'Reasons Detailed Information'!_63d6b349fb1ed0f6fe37307add463fa1" display="maybe" xr:uid="{00000000-0004-0000-0500-000090000000}"/>
    <hyperlink ref="R60" location="'Reasons Detailed Information'!_350acfa7d2b666fcf2c762acdf0f1270" display="maybe" xr:uid="{00000000-0004-0000-0500-000091000000}"/>
    <hyperlink ref="Q61" location="'Reasons Detailed Information'!_63d6b349fb1ed0f6fe37307add463fa1" display="maybe" xr:uid="{00000000-0004-0000-0500-000092000000}"/>
    <hyperlink ref="R61" location="'Reasons Detailed Information'!_350acfa7d2b666fcf2c762acdf0f1270" display="maybe" xr:uid="{00000000-0004-0000-0500-000093000000}"/>
    <hyperlink ref="Q62" location="'Reasons Detailed Information'!_63d6b349fb1ed0f6fe37307add463fa1" display="maybe" xr:uid="{00000000-0004-0000-0500-000094000000}"/>
    <hyperlink ref="R62" location="'Reasons Detailed Information'!_350acfa7d2b666fcf2c762acdf0f1270" display="maybe" xr:uid="{00000000-0004-0000-0500-000095000000}"/>
    <hyperlink ref="Q63" location="'Reasons Detailed Information'!_63d6b349fb1ed0f6fe37307add463fa1" display="maybe" xr:uid="{00000000-0004-0000-0500-000096000000}"/>
    <hyperlink ref="R63" location="'Reasons Detailed Information'!_350acfa7d2b666fcf2c762acdf0f1270" display="maybe" xr:uid="{00000000-0004-0000-0500-000097000000}"/>
    <hyperlink ref="Q65" location="'Reasons Detailed Information'!_63d6b349fb1ed0f6fe37307add463fa1" display="in use" xr:uid="{00000000-0004-0000-0500-000098000000}"/>
    <hyperlink ref="R65" location="'Reasons Detailed Information'!_350acfa7d2b666fcf2c762acdf0f1270" display="in use" xr:uid="{00000000-0004-0000-0500-000099000000}"/>
    <hyperlink ref="U65" location="'Reasons Detailed Information'!_4cfff002e5b06c942c6275887ef60c37" display="in use" xr:uid="{00000000-0004-0000-0500-00009A000000}"/>
    <hyperlink ref="Q66" location="'Reasons Detailed Information'!_63d6b349fb1ed0f6fe37307add463fa1" display="in use" xr:uid="{00000000-0004-0000-0500-00009B000000}"/>
    <hyperlink ref="R66" location="'Reasons Detailed Information'!_350acfa7d2b666fcf2c762acdf0f1270" display="in use" xr:uid="{00000000-0004-0000-0500-00009C000000}"/>
    <hyperlink ref="U66" location="'Reasons Detailed Information'!_4cfff002e5b06c942c6275887ef60c37" display="in use" xr:uid="{00000000-0004-0000-0500-00009D000000}"/>
    <hyperlink ref="Q67" location="'Reasons Detailed Information'!_63d6b349fb1ed0f6fe37307add463fa1" display="in use" xr:uid="{00000000-0004-0000-0500-00009E000000}"/>
    <hyperlink ref="R67" location="'Reasons Detailed Information'!_350acfa7d2b666fcf2c762acdf0f1270" display="in use" xr:uid="{00000000-0004-0000-0500-00009F000000}"/>
    <hyperlink ref="U67" location="'Reasons Detailed Information'!_4cfff002e5b06c942c6275887ef60c37" display="in use" xr:uid="{00000000-0004-0000-0500-0000A0000000}"/>
    <hyperlink ref="Q68" location="'Reasons Detailed Information'!_63d6b349fb1ed0f6fe37307add463fa1" display="in use" xr:uid="{00000000-0004-0000-0500-0000A1000000}"/>
    <hyperlink ref="R68" location="'Reasons Detailed Information'!_350acfa7d2b666fcf2c762acdf0f1270" display="in use" xr:uid="{00000000-0004-0000-0500-0000A2000000}"/>
    <hyperlink ref="U68" location="'Reasons Detailed Information'!_4cfff002e5b06c942c6275887ef60c37" display="in use" xr:uid="{00000000-0004-0000-0500-0000A3000000}"/>
    <hyperlink ref="Q69" location="'Reasons Detailed Information'!_63d6b349fb1ed0f6fe37307add463fa1" display="maybe" xr:uid="{00000000-0004-0000-0500-0000A4000000}"/>
    <hyperlink ref="R69" location="'Reasons Detailed Information'!_350acfa7d2b666fcf2c762acdf0f1270" display="maybe" xr:uid="{00000000-0004-0000-0500-0000A5000000}"/>
    <hyperlink ref="Q71" location="'Reasons Detailed Information'!_63d6b349fb1ed0f6fe37307add463fa1" display="maybe" xr:uid="{00000000-0004-0000-0500-0000A6000000}"/>
    <hyperlink ref="R71" location="'Reasons Detailed Information'!_350acfa7d2b666fcf2c762acdf0f1270" display="maybe" xr:uid="{00000000-0004-0000-0500-0000A7000000}"/>
    <hyperlink ref="S71" location="'Reasons Detailed Information'!_0fad9128ce095bdb9521333095219f2c" display="in use" xr:uid="{00000000-0004-0000-0500-0000A8000000}"/>
    <hyperlink ref="T71" location="'Reasons Detailed Information'!_da844cd64527ab51090258ddeba14c0f" display="in use" xr:uid="{00000000-0004-0000-0500-0000A9000000}"/>
    <hyperlink ref="U71" location="'Reasons Detailed Information'!_4cfff002e5b06c942c6275887ef60c37" display="in use" xr:uid="{00000000-0004-0000-0500-0000AA000000}"/>
    <hyperlink ref="V71" location="'Reasons Detailed Information'!_5f24cab0e3aedb405d70d33c0684294c" display="in use" xr:uid="{00000000-0004-0000-0500-0000AB000000}"/>
    <hyperlink ref="Q72" location="'Reasons Detailed Information'!_63d6b349fb1ed0f6fe37307add463fa1" display="maybe" xr:uid="{00000000-0004-0000-0500-0000AC000000}"/>
    <hyperlink ref="R72" location="'Reasons Detailed Information'!_350acfa7d2b666fcf2c762acdf0f1270" display="maybe" xr:uid="{00000000-0004-0000-0500-0000AD000000}"/>
    <hyperlink ref="Q73" location="'Reasons Detailed Information'!_63d6b349fb1ed0f6fe37307add463fa1" display="in use" xr:uid="{00000000-0004-0000-0500-0000AE000000}"/>
    <hyperlink ref="Q76" location="'Reasons Detailed Information'!_63d6b349fb1ed0f6fe37307add463fa1" display="in use" xr:uid="{00000000-0004-0000-0500-0000AF000000}"/>
    <hyperlink ref="R76" location="'Reasons Detailed Information'!_350acfa7d2b666fcf2c762acdf0f1270" display="in use" xr:uid="{00000000-0004-0000-0500-0000B0000000}"/>
    <hyperlink ref="Q77" location="'Reasons Detailed Information'!_63d6b349fb1ed0f6fe37307add463fa1" display="in use" xr:uid="{00000000-0004-0000-0500-0000B1000000}"/>
    <hyperlink ref="R77" location="'Reasons Detailed Information'!_350acfa7d2b666fcf2c762acdf0f1270" display="in use" xr:uid="{00000000-0004-0000-0500-0000B2000000}"/>
    <hyperlink ref="Q78" location="'Reasons Detailed Information'!_63d6b349fb1ed0f6fe37307add463fa1" display="in use" xr:uid="{00000000-0004-0000-0500-0000B3000000}"/>
    <hyperlink ref="R78" location="'Reasons Detailed Information'!_350acfa7d2b666fcf2c762acdf0f1270" display="in use" xr:uid="{00000000-0004-0000-0500-0000B4000000}"/>
    <hyperlink ref="Q79" location="'Reasons Detailed Information'!_63d6b349fb1ed0f6fe37307add463fa1" display="maybe" xr:uid="{00000000-0004-0000-0500-0000B5000000}"/>
    <hyperlink ref="R79" location="'Reasons Detailed Information'!_350acfa7d2b666fcf2c762acdf0f1270" display="maybe" xr:uid="{00000000-0004-0000-0500-0000B6000000}"/>
    <hyperlink ref="Q80" location="'Reasons Detailed Information'!_63d6b349fb1ed0f6fe37307add463fa1" display="in use" xr:uid="{00000000-0004-0000-0500-0000B7000000}"/>
    <hyperlink ref="R80" location="'Reasons Detailed Information'!_350acfa7d2b666fcf2c762acdf0f1270" display="in use" xr:uid="{00000000-0004-0000-0500-0000B8000000}"/>
    <hyperlink ref="Q81" location="'Reasons Detailed Information'!_63d6b349fb1ed0f6fe37307add463fa1" display="in use" xr:uid="{00000000-0004-0000-0500-0000B9000000}"/>
    <hyperlink ref="R81" location="'Reasons Detailed Information'!_350acfa7d2b666fcf2c762acdf0f1270" display="in use" xr:uid="{00000000-0004-0000-0500-0000BA000000}"/>
    <hyperlink ref="Q82" location="'Reasons Detailed Information'!_63d6b349fb1ed0f6fe37307add463fa1" display="maybe" xr:uid="{00000000-0004-0000-0500-0000BB000000}"/>
    <hyperlink ref="R82" location="'Reasons Detailed Information'!_350acfa7d2b666fcf2c762acdf0f1270" display="maybe" xr:uid="{00000000-0004-0000-0500-0000BC000000}"/>
    <hyperlink ref="Q83" location="'Reasons Detailed Information'!_63d6b349fb1ed0f6fe37307add463fa1" display="maybe" xr:uid="{00000000-0004-0000-0500-0000BD000000}"/>
    <hyperlink ref="R83" location="'Reasons Detailed Information'!_350acfa7d2b666fcf2c762acdf0f1270" display="maybe" xr:uid="{00000000-0004-0000-0500-0000BE000000}"/>
    <hyperlink ref="Q84" location="'Reasons Detailed Information'!_63d6b349fb1ed0f6fe37307add463fa1" display="in use" xr:uid="{00000000-0004-0000-0500-0000BF000000}"/>
    <hyperlink ref="R84" location="'Reasons Detailed Information'!_350acfa7d2b666fcf2c762acdf0f1270" display="in use" xr:uid="{00000000-0004-0000-0500-0000C0000000}"/>
    <hyperlink ref="O85" location="'Reasons Detailed Information'!_4789b8006abf89603216c8de8f977f1f" display="in use" xr:uid="{00000000-0004-0000-0500-0000C1000000}"/>
    <hyperlink ref="Q86" location="'Reasons Detailed Information'!_63d6b349fb1ed0f6fe37307add463fa1" display="maybe" xr:uid="{00000000-0004-0000-0500-0000C2000000}"/>
    <hyperlink ref="R86" location="'Reasons Detailed Information'!_350acfa7d2b666fcf2c762acdf0f1270" display="maybe" xr:uid="{00000000-0004-0000-0500-0000C3000000}"/>
    <hyperlink ref="Q87" location="'Reasons Detailed Information'!_63d6b349fb1ed0f6fe37307add463fa1" display="maybe" xr:uid="{00000000-0004-0000-0500-0000C4000000}"/>
    <hyperlink ref="R87" location="'Reasons Detailed Information'!_350acfa7d2b666fcf2c762acdf0f1270" display="maybe" xr:uid="{00000000-0004-0000-0500-0000C5000000}"/>
    <hyperlink ref="Q88" location="'Reasons Detailed Information'!_63d6b349fb1ed0f6fe37307add463fa1" display="maybe" xr:uid="{00000000-0004-0000-0500-0000C6000000}"/>
    <hyperlink ref="R88" location="'Reasons Detailed Information'!_350acfa7d2b666fcf2c762acdf0f1270" display="maybe" xr:uid="{00000000-0004-0000-0500-0000C7000000}"/>
    <hyperlink ref="S88" location="'Reasons Detailed Information'!_0fad9128ce095bdb9521333095219f2c" display="maybe" xr:uid="{00000000-0004-0000-0500-0000C8000000}"/>
    <hyperlink ref="T88" location="'Reasons Detailed Information'!_da844cd64527ab51090258ddeba14c0f" display="maybe" xr:uid="{00000000-0004-0000-0500-0000C9000000}"/>
    <hyperlink ref="U88" location="'Reasons Detailed Information'!_4cfff002e5b06c942c6275887ef60c37" display="maybe" xr:uid="{00000000-0004-0000-0500-0000CA000000}"/>
    <hyperlink ref="V88" location="'Reasons Detailed Information'!_5f24cab0e3aedb405d70d33c0684294c" display="maybe" xr:uid="{00000000-0004-0000-0500-0000CB000000}"/>
    <hyperlink ref="M89" location="'Reasons Detailed Information'!_e835ea11d575c6f21c28f83153720968" display="historical" xr:uid="{00000000-0004-0000-0500-0000CC000000}"/>
    <hyperlink ref="Q89" location="'Reasons Detailed Information'!_63d6b349fb1ed0f6fe37307add463fa1" display="maybe" xr:uid="{00000000-0004-0000-0500-0000CD000000}"/>
    <hyperlink ref="R89" location="'Reasons Detailed Information'!_350acfa7d2b666fcf2c762acdf0f1270" display="maybe" xr:uid="{00000000-0004-0000-0500-0000CE000000}"/>
    <hyperlink ref="Q90" location="'Reasons Detailed Information'!_63d6b349fb1ed0f6fe37307add463fa1" display="maybe" xr:uid="{00000000-0004-0000-0500-0000CF000000}"/>
    <hyperlink ref="R90" location="'Reasons Detailed Information'!_350acfa7d2b666fcf2c762acdf0f1270" display="maybe" xr:uid="{00000000-0004-0000-0500-0000D0000000}"/>
    <hyperlink ref="Q91" location="'Reasons Detailed Information'!_63d6b349fb1ed0f6fe37307add463fa1" display="maybe" xr:uid="{00000000-0004-0000-0500-0000D1000000}"/>
    <hyperlink ref="R91" location="'Reasons Detailed Information'!_350acfa7d2b666fcf2c762acdf0f1270" display="maybe" xr:uid="{00000000-0004-0000-0500-0000D2000000}"/>
    <hyperlink ref="Q92" location="'Reasons Detailed Information'!_63d6b349fb1ed0f6fe37307add463fa1" display="maybe" xr:uid="{00000000-0004-0000-0500-0000D3000000}"/>
    <hyperlink ref="R92" location="'Reasons Detailed Information'!_350acfa7d2b666fcf2c762acdf0f1270" display="maybe" xr:uid="{00000000-0004-0000-0500-0000D4000000}"/>
    <hyperlink ref="Q93" location="'Reasons Detailed Information'!_63d6b349fb1ed0f6fe37307add463fa1" display="maybe" xr:uid="{00000000-0004-0000-0500-0000D5000000}"/>
    <hyperlink ref="R93" location="'Reasons Detailed Information'!_350acfa7d2b666fcf2c762acdf0f1270" display="maybe" xr:uid="{00000000-0004-0000-0500-0000D6000000}"/>
    <hyperlink ref="Q94" location="'Reasons Detailed Information'!_63d6b349fb1ed0f6fe37307add463fa1" display="maybe" xr:uid="{00000000-0004-0000-0500-0000D7000000}"/>
    <hyperlink ref="R94" location="'Reasons Detailed Information'!_350acfa7d2b666fcf2c762acdf0f1270" display="maybe" xr:uid="{00000000-0004-0000-0500-0000D8000000}"/>
    <hyperlink ref="W94" location="'Reasons Detailed Information'!_1a79c8428392d3945d8cfbc601dc7286" display="in use" xr:uid="{00000000-0004-0000-0500-0000D9000000}"/>
    <hyperlink ref="Q95" location="'Reasons Detailed Information'!_63d6b349fb1ed0f6fe37307add463fa1" display="maybe" xr:uid="{00000000-0004-0000-0500-0000DA000000}"/>
    <hyperlink ref="R95" location="'Reasons Detailed Information'!_350acfa7d2b666fcf2c762acdf0f1270" display="maybe" xr:uid="{00000000-0004-0000-0500-0000DB000000}"/>
    <hyperlink ref="Q96" location="'Reasons Detailed Information'!_63d6b349fb1ed0f6fe37307add463fa1" display="maybe" xr:uid="{00000000-0004-0000-0500-0000DC000000}"/>
    <hyperlink ref="R96" location="'Reasons Detailed Information'!_350acfa7d2b666fcf2c762acdf0f1270" display="maybe" xr:uid="{00000000-0004-0000-0500-0000DD000000}"/>
    <hyperlink ref="Q97" location="'Reasons Detailed Information'!_63d6b349fb1ed0f6fe37307add463fa1" display="maybe" xr:uid="{00000000-0004-0000-0500-0000DE000000}"/>
    <hyperlink ref="R97" location="'Reasons Detailed Information'!_350acfa7d2b666fcf2c762acdf0f1270" display="maybe" xr:uid="{00000000-0004-0000-0500-0000DF000000}"/>
    <hyperlink ref="Q98" location="'Reasons Detailed Information'!_63d6b349fb1ed0f6fe37307add463fa1" display="maybe" xr:uid="{00000000-0004-0000-0500-0000E0000000}"/>
    <hyperlink ref="R98" location="'Reasons Detailed Information'!_350acfa7d2b666fcf2c762acdf0f1270" display="maybe" xr:uid="{00000000-0004-0000-0500-0000E1000000}"/>
    <hyperlink ref="Q100" location="'Reasons Detailed Information'!_63d6b349fb1ed0f6fe37307add463fa1" display="in use" xr:uid="{00000000-0004-0000-0500-0000E2000000}"/>
    <hyperlink ref="R100" location="'Reasons Detailed Information'!_350acfa7d2b666fcf2c762acdf0f1270" display="in use" xr:uid="{00000000-0004-0000-0500-0000E3000000}"/>
    <hyperlink ref="Q102" location="'Reasons Detailed Information'!_63d6b349fb1ed0f6fe37307add463fa1" display="maybe" xr:uid="{00000000-0004-0000-0500-0000E4000000}"/>
    <hyperlink ref="R102" location="'Reasons Detailed Information'!_350acfa7d2b666fcf2c762acdf0f1270" display="maybe" xr:uid="{00000000-0004-0000-0500-0000E5000000}"/>
    <hyperlink ref="W102" location="'Reasons Detailed Information'!_1a79c8428392d3945d8cfbc601dc7286" display="in use" xr:uid="{00000000-0004-0000-0500-0000E6000000}"/>
    <hyperlink ref="L103" location="'Reasons Detailed Information'!_c337271d45aee790a72cb9516d747f89" display="historical" xr:uid="{00000000-0004-0000-0500-0000E7000000}"/>
    <hyperlink ref="O103" location="'Reasons Detailed Information'!_4789b8006abf89603216c8de8f977f1f" display="in use" xr:uid="{00000000-0004-0000-0500-0000E8000000}"/>
    <hyperlink ref="Q104" location="'Reasons Detailed Information'!_63d6b349fb1ed0f6fe37307add463fa1" display="in use" xr:uid="{00000000-0004-0000-0500-0000E9000000}"/>
    <hyperlink ref="R104" location="'Reasons Detailed Information'!_350acfa7d2b666fcf2c762acdf0f1270" display="in use" xr:uid="{00000000-0004-0000-0500-0000EA000000}"/>
    <hyperlink ref="S105" location="'Reasons Detailed Information'!_0fad9128ce095bdb9521333095219f2c" display="maybe" xr:uid="{00000000-0004-0000-0500-0000EB000000}"/>
    <hyperlink ref="T105" location="'Reasons Detailed Information'!_da844cd64527ab51090258ddeba14c0f" display="maybe" xr:uid="{00000000-0004-0000-0500-0000EC000000}"/>
    <hyperlink ref="U105" location="'Reasons Detailed Information'!_4cfff002e5b06c942c6275887ef60c37" display="maybe" xr:uid="{00000000-0004-0000-0500-0000ED000000}"/>
    <hyperlink ref="V105" location="'Reasons Detailed Information'!_5f24cab0e3aedb405d70d33c0684294c" display="maybe" xr:uid="{00000000-0004-0000-0500-0000EE000000}"/>
    <hyperlink ref="Q106" location="'Reasons Detailed Information'!_63d6b349fb1ed0f6fe37307add463fa1" display="maybe" xr:uid="{00000000-0004-0000-0500-0000EF000000}"/>
    <hyperlink ref="R106" location="'Reasons Detailed Information'!_350acfa7d2b666fcf2c762acdf0f1270" display="maybe" xr:uid="{00000000-0004-0000-0500-0000F0000000}"/>
    <hyperlink ref="S106" location="'Reasons Detailed Information'!_0fad9128ce095bdb9521333095219f2c" display="maybe" xr:uid="{00000000-0004-0000-0500-0000F1000000}"/>
    <hyperlink ref="T106" location="'Reasons Detailed Information'!_da844cd64527ab51090258ddeba14c0f" display="maybe" xr:uid="{00000000-0004-0000-0500-0000F2000000}"/>
    <hyperlink ref="U106" location="'Reasons Detailed Information'!_4cfff002e5b06c942c6275887ef60c37" display="maybe" xr:uid="{00000000-0004-0000-0500-0000F3000000}"/>
    <hyperlink ref="V106" location="'Reasons Detailed Information'!_5f24cab0e3aedb405d70d33c0684294c" display="maybe" xr:uid="{00000000-0004-0000-0500-0000F4000000}"/>
    <hyperlink ref="Q107" location="'Reasons Detailed Information'!_63d6b349fb1ed0f6fe37307add463fa1" display="maybe" xr:uid="{00000000-0004-0000-0500-0000F5000000}"/>
    <hyperlink ref="R107" location="'Reasons Detailed Information'!_350acfa7d2b666fcf2c762acdf0f1270" display="maybe" xr:uid="{00000000-0004-0000-0500-0000F6000000}"/>
    <hyperlink ref="S107" location="'Reasons Detailed Information'!_0fad9128ce095bdb9521333095219f2c" display="maybe" xr:uid="{00000000-0004-0000-0500-0000F7000000}"/>
    <hyperlink ref="T107" location="'Reasons Detailed Information'!_da844cd64527ab51090258ddeba14c0f" display="maybe" xr:uid="{00000000-0004-0000-0500-0000F8000000}"/>
    <hyperlink ref="U107" location="'Reasons Detailed Information'!_4cfff002e5b06c942c6275887ef60c37" display="maybe" xr:uid="{00000000-0004-0000-0500-0000F9000000}"/>
    <hyperlink ref="V107" location="'Reasons Detailed Information'!_5f24cab0e3aedb405d70d33c0684294c" display="maybe" xr:uid="{00000000-0004-0000-0500-0000FA000000}"/>
    <hyperlink ref="Q108" location="'Reasons Detailed Information'!_63d6b349fb1ed0f6fe37307add463fa1" display="maybe" xr:uid="{00000000-0004-0000-0500-0000FB000000}"/>
    <hyperlink ref="R108" location="'Reasons Detailed Information'!_350acfa7d2b666fcf2c762acdf0f1270" display="maybe" xr:uid="{00000000-0004-0000-0500-0000FC000000}"/>
    <hyperlink ref="W108" location="'Reasons Detailed Information'!_1a79c8428392d3945d8cfbc601dc7286" display="in use" xr:uid="{00000000-0004-0000-0500-0000FD000000}"/>
    <hyperlink ref="Q109" location="'Reasons Detailed Information'!_63d6b349fb1ed0f6fe37307add463fa1" display="maybe" xr:uid="{00000000-0004-0000-0500-0000FE000000}"/>
    <hyperlink ref="R109" location="'Reasons Detailed Information'!_350acfa7d2b666fcf2c762acdf0f1270" display="maybe" xr:uid="{00000000-0004-0000-0500-0000FF000000}"/>
    <hyperlink ref="S109" location="'Reasons Detailed Information'!_0fad9128ce095bdb9521333095219f2c" display="maybe" xr:uid="{00000000-0004-0000-0500-000000010000}"/>
    <hyperlink ref="T109" location="'Reasons Detailed Information'!_da844cd64527ab51090258ddeba14c0f" display="maybe" xr:uid="{00000000-0004-0000-0500-000001010000}"/>
    <hyperlink ref="U109" location="'Reasons Detailed Information'!_4cfff002e5b06c942c6275887ef60c37" display="maybe" xr:uid="{00000000-0004-0000-0500-000002010000}"/>
    <hyperlink ref="V109" location="'Reasons Detailed Information'!_5f24cab0e3aedb405d70d33c0684294c" display="maybe" xr:uid="{00000000-0004-0000-0500-000003010000}"/>
    <hyperlink ref="P110" location="'Reasons Detailed Information'!_0bd28164131de220aecb4625f7572a56" display="in use" xr:uid="{00000000-0004-0000-0500-000004010000}"/>
    <hyperlink ref="Q110" location="'Reasons Detailed Information'!_63d6b349fb1ed0f6fe37307add463fa1" display="maybe" xr:uid="{00000000-0004-0000-0500-000005010000}"/>
    <hyperlink ref="R110" location="'Reasons Detailed Information'!_350acfa7d2b666fcf2c762acdf0f1270" display="maybe" xr:uid="{00000000-0004-0000-0500-000006010000}"/>
    <hyperlink ref="S110" location="'Reasons Detailed Information'!_0fad9128ce095bdb9521333095219f2c" display="maybe" xr:uid="{00000000-0004-0000-0500-000007010000}"/>
    <hyperlink ref="T110" location="'Reasons Detailed Information'!_da844cd64527ab51090258ddeba14c0f" display="maybe" xr:uid="{00000000-0004-0000-0500-000008010000}"/>
    <hyperlink ref="U110" location="'Reasons Detailed Information'!_4cfff002e5b06c942c6275887ef60c37" display="maybe" xr:uid="{00000000-0004-0000-0500-000009010000}"/>
    <hyperlink ref="V110" location="'Reasons Detailed Information'!_5f24cab0e3aedb405d70d33c0684294c" display="maybe" xr:uid="{00000000-0004-0000-0500-00000A010000}"/>
    <hyperlink ref="M111" location="'Reasons Detailed Information'!_e835ea11d575c6f21c28f83153720968" display="historical" xr:uid="{00000000-0004-0000-0500-00000B010000}"/>
    <hyperlink ref="P111" location="'Reasons Detailed Information'!_0bd28164131de220aecb4625f7572a56" display="in use" xr:uid="{00000000-0004-0000-0500-00000C010000}"/>
    <hyperlink ref="Q111" location="'Reasons Detailed Information'!_63d6b349fb1ed0f6fe37307add463fa1" display="maybe" xr:uid="{00000000-0004-0000-0500-00000D010000}"/>
    <hyperlink ref="R111" location="'Reasons Detailed Information'!_350acfa7d2b666fcf2c762acdf0f1270" display="maybe" xr:uid="{00000000-0004-0000-0500-00000E010000}"/>
    <hyperlink ref="S111" location="'Reasons Detailed Information'!_0fad9128ce095bdb9521333095219f2c" display="maybe" xr:uid="{00000000-0004-0000-0500-00000F010000}"/>
    <hyperlink ref="T111" location="'Reasons Detailed Information'!_da844cd64527ab51090258ddeba14c0f" display="maybe" xr:uid="{00000000-0004-0000-0500-000010010000}"/>
    <hyperlink ref="U111" location="'Reasons Detailed Information'!_4cfff002e5b06c942c6275887ef60c37" display="maybe" xr:uid="{00000000-0004-0000-0500-000011010000}"/>
    <hyperlink ref="V111" location="'Reasons Detailed Information'!_5f24cab0e3aedb405d70d33c0684294c" display="maybe" xr:uid="{00000000-0004-0000-0500-000012010000}"/>
    <hyperlink ref="O112" location="'Reasons Detailed Information'!_4789b8006abf89603216c8de8f977f1f" display="in use" xr:uid="{00000000-0004-0000-0500-000013010000}"/>
    <hyperlink ref="Q113" location="'Reasons Detailed Information'!_63d6b349fb1ed0f6fe37307add463fa1" display="maybe" xr:uid="{00000000-0004-0000-0500-000014010000}"/>
    <hyperlink ref="R113" location="'Reasons Detailed Information'!_350acfa7d2b666fcf2c762acdf0f1270" display="maybe" xr:uid="{00000000-0004-0000-0500-000015010000}"/>
    <hyperlink ref="S113" location="'Reasons Detailed Information'!_0fad9128ce095bdb9521333095219f2c" display="maybe" xr:uid="{00000000-0004-0000-0500-000016010000}"/>
    <hyperlink ref="T113" location="'Reasons Detailed Information'!_da844cd64527ab51090258ddeba14c0f" display="maybe" xr:uid="{00000000-0004-0000-0500-000017010000}"/>
    <hyperlink ref="U113" location="'Reasons Detailed Information'!_4cfff002e5b06c942c6275887ef60c37" display="maybe" xr:uid="{00000000-0004-0000-0500-000018010000}"/>
    <hyperlink ref="V113" location="'Reasons Detailed Information'!_5f24cab0e3aedb405d70d33c0684294c" display="maybe" xr:uid="{00000000-0004-0000-0500-000019010000}"/>
    <hyperlink ref="P114" location="'Reasons Detailed Information'!_0bd28164131de220aecb4625f7572a56" display="in use" xr:uid="{00000000-0004-0000-0500-00001A010000}"/>
    <hyperlink ref="Q114" location="'Reasons Detailed Information'!_63d6b349fb1ed0f6fe37307add463fa1" display="maybe" xr:uid="{00000000-0004-0000-0500-00001B010000}"/>
    <hyperlink ref="R114" location="'Reasons Detailed Information'!_350acfa7d2b666fcf2c762acdf0f1270" display="maybe" xr:uid="{00000000-0004-0000-0500-00001C010000}"/>
    <hyperlink ref="S114" location="'Reasons Detailed Information'!_0fad9128ce095bdb9521333095219f2c" display="maybe" xr:uid="{00000000-0004-0000-0500-00001D010000}"/>
    <hyperlink ref="T114" location="'Reasons Detailed Information'!_da844cd64527ab51090258ddeba14c0f" display="maybe" xr:uid="{00000000-0004-0000-0500-00001E010000}"/>
    <hyperlink ref="U114" location="'Reasons Detailed Information'!_4cfff002e5b06c942c6275887ef60c37" display="maybe" xr:uid="{00000000-0004-0000-0500-00001F010000}"/>
    <hyperlink ref="V114" location="'Reasons Detailed Information'!_5f24cab0e3aedb405d70d33c0684294c" display="maybe" xr:uid="{00000000-0004-0000-0500-000020010000}"/>
    <hyperlink ref="M115" location="'Reasons Detailed Information'!_e835ea11d575c6f21c28f83153720968" display="historical" xr:uid="{00000000-0004-0000-0500-000021010000}"/>
    <hyperlink ref="P115" location="'Reasons Detailed Information'!_0bd28164131de220aecb4625f7572a56" display="in use" xr:uid="{00000000-0004-0000-0500-000022010000}"/>
    <hyperlink ref="Q115" location="'Reasons Detailed Information'!_63d6b349fb1ed0f6fe37307add463fa1" display="maybe" xr:uid="{00000000-0004-0000-0500-000023010000}"/>
    <hyperlink ref="R115" location="'Reasons Detailed Information'!_350acfa7d2b666fcf2c762acdf0f1270" display="maybe" xr:uid="{00000000-0004-0000-0500-000024010000}"/>
    <hyperlink ref="S115" location="'Reasons Detailed Information'!_0fad9128ce095bdb9521333095219f2c" display="maybe" xr:uid="{00000000-0004-0000-0500-000025010000}"/>
    <hyperlink ref="T115" location="'Reasons Detailed Information'!_da844cd64527ab51090258ddeba14c0f" display="maybe" xr:uid="{00000000-0004-0000-0500-000026010000}"/>
    <hyperlink ref="U115" location="'Reasons Detailed Information'!_4cfff002e5b06c942c6275887ef60c37" display="maybe" xr:uid="{00000000-0004-0000-0500-000027010000}"/>
    <hyperlink ref="V115" location="'Reasons Detailed Information'!_5f24cab0e3aedb405d70d33c0684294c" display="maybe" xr:uid="{00000000-0004-0000-0500-000028010000}"/>
    <hyperlink ref="Q116" location="'Reasons Detailed Information'!_63d6b349fb1ed0f6fe37307add463fa1" display="in use" xr:uid="{00000000-0004-0000-0500-000029010000}"/>
    <hyperlink ref="R116" location="'Reasons Detailed Information'!_350acfa7d2b666fcf2c762acdf0f1270" display="in use" xr:uid="{00000000-0004-0000-0500-00002A010000}"/>
    <hyperlink ref="M117" location="'Reasons Detailed Information'!_e835ea11d575c6f21c28f83153720968" display="historical" xr:uid="{00000000-0004-0000-0500-00002B010000}"/>
    <hyperlink ref="Q117" location="'Reasons Detailed Information'!_63d6b349fb1ed0f6fe37307add463fa1" display="in use" xr:uid="{00000000-0004-0000-0500-00002C010000}"/>
    <hyperlink ref="R117" location="'Reasons Detailed Information'!_350acfa7d2b666fcf2c762acdf0f1270" display="in use" xr:uid="{00000000-0004-0000-0500-00002D010000}"/>
    <hyperlink ref="M118" location="'Reasons Detailed Information'!_e835ea11d575c6f21c28f83153720968" display="historical" xr:uid="{00000000-0004-0000-0500-00002E010000}"/>
    <hyperlink ref="P118" location="'Reasons Detailed Information'!_0bd28164131de220aecb4625f7572a56" display="in use" xr:uid="{00000000-0004-0000-0500-00002F010000}"/>
    <hyperlink ref="Q118" location="'Reasons Detailed Information'!_63d6b349fb1ed0f6fe37307add463fa1" display="maybe" xr:uid="{00000000-0004-0000-0500-000030010000}"/>
    <hyperlink ref="R118" location="'Reasons Detailed Information'!_350acfa7d2b666fcf2c762acdf0f1270" display="maybe" xr:uid="{00000000-0004-0000-0500-000031010000}"/>
    <hyperlink ref="S118" location="'Reasons Detailed Information'!_0fad9128ce095bdb9521333095219f2c" display="maybe" xr:uid="{00000000-0004-0000-0500-000032010000}"/>
    <hyperlink ref="T118" location="'Reasons Detailed Information'!_da844cd64527ab51090258ddeba14c0f" display="maybe" xr:uid="{00000000-0004-0000-0500-000033010000}"/>
    <hyperlink ref="U118" location="'Reasons Detailed Information'!_4cfff002e5b06c942c6275887ef60c37" display="maybe" xr:uid="{00000000-0004-0000-0500-000034010000}"/>
    <hyperlink ref="V118" location="'Reasons Detailed Information'!_5f24cab0e3aedb405d70d33c0684294c" display="maybe" xr:uid="{00000000-0004-0000-0500-000035010000}"/>
    <hyperlink ref="P119" location="'Reasons Detailed Information'!_0bd28164131de220aecb4625f7572a56" display="in use" xr:uid="{00000000-0004-0000-0500-000036010000}"/>
    <hyperlink ref="Q119" location="'Reasons Detailed Information'!_63d6b349fb1ed0f6fe37307add463fa1" display="maybe" xr:uid="{00000000-0004-0000-0500-000037010000}"/>
    <hyperlink ref="R119" location="'Reasons Detailed Information'!_350acfa7d2b666fcf2c762acdf0f1270" display="maybe" xr:uid="{00000000-0004-0000-0500-000038010000}"/>
    <hyperlink ref="S119" location="'Reasons Detailed Information'!_0fad9128ce095bdb9521333095219f2c" display="maybe" xr:uid="{00000000-0004-0000-0500-000039010000}"/>
    <hyperlink ref="T119" location="'Reasons Detailed Information'!_da844cd64527ab51090258ddeba14c0f" display="maybe" xr:uid="{00000000-0004-0000-0500-00003A010000}"/>
    <hyperlink ref="U119" location="'Reasons Detailed Information'!_4cfff002e5b06c942c6275887ef60c37" display="maybe" xr:uid="{00000000-0004-0000-0500-00003B010000}"/>
    <hyperlink ref="V119" location="'Reasons Detailed Information'!_5f24cab0e3aedb405d70d33c0684294c" display="maybe" xr:uid="{00000000-0004-0000-0500-00003C010000}"/>
    <hyperlink ref="Q121" location="'Reasons Detailed Information'!_63d6b349fb1ed0f6fe37307add463fa1" display="maybe" xr:uid="{00000000-0004-0000-0500-00003D010000}"/>
    <hyperlink ref="R121" location="'Reasons Detailed Information'!_350acfa7d2b666fcf2c762acdf0f1270" display="maybe" xr:uid="{00000000-0004-0000-0500-00003E010000}"/>
    <hyperlink ref="Q122" location="'Reasons Detailed Information'!_63d6b349fb1ed0f6fe37307add463fa1" display="in use" xr:uid="{00000000-0004-0000-0500-00003F010000}"/>
    <hyperlink ref="R122" location="'Reasons Detailed Information'!_350acfa7d2b666fcf2c762acdf0f1270" display="in use" xr:uid="{00000000-0004-0000-0500-000040010000}"/>
    <hyperlink ref="W122" location="'Reasons Detailed Information'!_1a79c8428392d3945d8cfbc601dc7286" display="in use" xr:uid="{00000000-0004-0000-0500-000041010000}"/>
    <hyperlink ref="O123" location="'Reasons Detailed Information'!_4789b8006abf89603216c8de8f977f1f" display="in use" xr:uid="{00000000-0004-0000-0500-000042010000}"/>
    <hyperlink ref="Q124" location="'Reasons Detailed Information'!_63d6b349fb1ed0f6fe37307add463fa1" display="maybe" xr:uid="{00000000-0004-0000-0500-000043010000}"/>
    <hyperlink ref="R124" location="'Reasons Detailed Information'!_350acfa7d2b666fcf2c762acdf0f1270" display="maybe" xr:uid="{00000000-0004-0000-0500-000044010000}"/>
    <hyperlink ref="Q125" location="'Reasons Detailed Information'!_63d6b349fb1ed0f6fe37307add463fa1" display="maybe" xr:uid="{00000000-0004-0000-0500-000045010000}"/>
    <hyperlink ref="R125" location="'Reasons Detailed Information'!_350acfa7d2b666fcf2c762acdf0f1270" display="maybe" xr:uid="{00000000-0004-0000-0500-000046010000}"/>
    <hyperlink ref="W125" location="'Reasons Detailed Information'!_1a79c8428392d3945d8cfbc601dc7286" display="in use" xr:uid="{00000000-0004-0000-0500-000047010000}"/>
    <hyperlink ref="Q126" location="'Reasons Detailed Information'!_63d6b349fb1ed0f6fe37307add463fa1" display="in use" xr:uid="{00000000-0004-0000-0500-000048010000}"/>
    <hyperlink ref="R126" location="'Reasons Detailed Information'!_350acfa7d2b666fcf2c762acdf0f1270" display="in use" xr:uid="{00000000-0004-0000-0500-000049010000}"/>
    <hyperlink ref="W126" location="'Reasons Detailed Information'!_1a79c8428392d3945d8cfbc601dc7286" display="in use" xr:uid="{00000000-0004-0000-0500-00004A010000}"/>
    <hyperlink ref="Q127" location="'Reasons Detailed Information'!_63d6b349fb1ed0f6fe37307add463fa1" display="maybe" xr:uid="{00000000-0004-0000-0500-00004B010000}"/>
    <hyperlink ref="R127" location="'Reasons Detailed Information'!_350acfa7d2b666fcf2c762acdf0f1270" display="maybe" xr:uid="{00000000-0004-0000-0500-00004C010000}"/>
    <hyperlink ref="Q128" location="'Reasons Detailed Information'!_63d6b349fb1ed0f6fe37307add463fa1" display="maybe" xr:uid="{00000000-0004-0000-0500-00004D010000}"/>
    <hyperlink ref="R128" location="'Reasons Detailed Information'!_350acfa7d2b666fcf2c762acdf0f1270" display="maybe" xr:uid="{00000000-0004-0000-0500-00004E010000}"/>
    <hyperlink ref="W128" location="'Reasons Detailed Information'!_1a79c8428392d3945d8cfbc601dc7286" display="in use" xr:uid="{00000000-0004-0000-0500-00004F010000}"/>
    <hyperlink ref="Q129" location="'Reasons Detailed Information'!_63d6b349fb1ed0f6fe37307add463fa1" display="maybe" xr:uid="{00000000-0004-0000-0500-000050010000}"/>
    <hyperlink ref="R129" location="'Reasons Detailed Information'!_350acfa7d2b666fcf2c762acdf0f1270" display="maybe" xr:uid="{00000000-0004-0000-0500-000051010000}"/>
    <hyperlink ref="W129" location="'Reasons Detailed Information'!_1a79c8428392d3945d8cfbc601dc7286" display="in use" xr:uid="{00000000-0004-0000-0500-000052010000}"/>
    <hyperlink ref="Q130" location="'Reasons Detailed Information'!_63d6b349fb1ed0f6fe37307add463fa1" display="in use" xr:uid="{00000000-0004-0000-0500-000053010000}"/>
    <hyperlink ref="R130" location="'Reasons Detailed Information'!_350acfa7d2b666fcf2c762acdf0f1270" display="in use" xr:uid="{00000000-0004-0000-0500-000054010000}"/>
    <hyperlink ref="Q131" location="'Reasons Detailed Information'!_63d6b349fb1ed0f6fe37307add463fa1" display="in use" xr:uid="{00000000-0004-0000-0500-000055010000}"/>
    <hyperlink ref="R131" location="'Reasons Detailed Information'!_350acfa7d2b666fcf2c762acdf0f1270" display="in use" xr:uid="{00000000-0004-0000-0500-000056010000}"/>
    <hyperlink ref="Q132" location="'Reasons Detailed Information'!_63d6b349fb1ed0f6fe37307add463fa1" display="in use" xr:uid="{00000000-0004-0000-0500-000057010000}"/>
    <hyperlink ref="R132" location="'Reasons Detailed Information'!_350acfa7d2b666fcf2c762acdf0f1270" display="maybe" xr:uid="{00000000-0004-0000-0500-000058010000}"/>
    <hyperlink ref="Q133" location="'Reasons Detailed Information'!_63d6b349fb1ed0f6fe37307add463fa1" display="in use" xr:uid="{00000000-0004-0000-0500-000059010000}"/>
    <hyperlink ref="R133" location="'Reasons Detailed Information'!_350acfa7d2b666fcf2c762acdf0f1270" display="in use" xr:uid="{00000000-0004-0000-0500-00005A010000}"/>
    <hyperlink ref="Q135" location="'Reasons Detailed Information'!_63d6b349fb1ed0f6fe37307add463fa1" display="maybe" xr:uid="{00000000-0004-0000-0500-00005B010000}"/>
    <hyperlink ref="R135" location="'Reasons Detailed Information'!_350acfa7d2b666fcf2c762acdf0f1270" display="maybe" xr:uid="{00000000-0004-0000-0500-00005C010000}"/>
    <hyperlink ref="Q136" location="'Reasons Detailed Information'!_63d6b349fb1ed0f6fe37307add463fa1" display="historical" xr:uid="{00000000-0004-0000-0500-00005D010000}"/>
    <hyperlink ref="R136" location="'Reasons Detailed Information'!_350acfa7d2b666fcf2c762acdf0f1270" display="historical" xr:uid="{00000000-0004-0000-0500-00005E010000}"/>
    <hyperlink ref="O137" location="'Reasons Detailed Information'!_4789b8006abf89603216c8de8f977f1f" display="in use" xr:uid="{00000000-0004-0000-0500-00005F010000}"/>
    <hyperlink ref="Q138" location="'Reasons Detailed Information'!_63d6b349fb1ed0f6fe37307add463fa1" display="in use" xr:uid="{00000000-0004-0000-0500-000060010000}"/>
    <hyperlink ref="R138" location="'Reasons Detailed Information'!_350acfa7d2b666fcf2c762acdf0f1270" display="in use" xr:uid="{00000000-0004-0000-0500-000061010000}"/>
    <hyperlink ref="Q139" location="'Reasons Detailed Information'!_63d6b349fb1ed0f6fe37307add463fa1" display="maybe" xr:uid="{00000000-0004-0000-0500-000062010000}"/>
    <hyperlink ref="W139" location="'Reasons Detailed Information'!_1a79c8428392d3945d8cfbc601dc7286" display="in use" xr:uid="{00000000-0004-0000-0500-000063010000}"/>
    <hyperlink ref="W140" location="'Reasons Detailed Information'!_1a79c8428392d3945d8cfbc601dc7286" display="in use" xr:uid="{00000000-0004-0000-0500-000064010000}"/>
    <hyperlink ref="O141" location="'Reasons Detailed Information'!_4789b8006abf89603216c8de8f977f1f" display="in use" xr:uid="{00000000-0004-0000-0500-000065010000}"/>
    <hyperlink ref="Q142" location="'Reasons Detailed Information'!_63d6b349fb1ed0f6fe37307add463fa1" display="maybe" xr:uid="{00000000-0004-0000-0500-000066010000}"/>
    <hyperlink ref="R142" location="'Reasons Detailed Information'!_350acfa7d2b666fcf2c762acdf0f1270" display="maybe" xr:uid="{00000000-0004-0000-0500-000067010000}"/>
    <hyperlink ref="Q143" location="'Reasons Detailed Information'!_63d6b349fb1ed0f6fe37307add463fa1" display="maybe" xr:uid="{00000000-0004-0000-0500-000068010000}"/>
    <hyperlink ref="R143" location="'Reasons Detailed Information'!_350acfa7d2b666fcf2c762acdf0f1270" display="maybe" xr:uid="{00000000-0004-0000-0500-000069010000}"/>
    <hyperlink ref="M145" location="'Reasons Detailed Information'!_e835ea11d575c6f21c28f83153720968" display="in use" xr:uid="{00000000-0004-0000-0500-00006A010000}"/>
    <hyperlink ref="O145" location="'Reasons Detailed Information'!_4789b8006abf89603216c8de8f977f1f" display="in use" xr:uid="{00000000-0004-0000-0500-00006B010000}"/>
    <hyperlink ref="Q145" location="'Reasons Detailed Information'!_63d6b349fb1ed0f6fe37307add463fa1" display="maybe" xr:uid="{00000000-0004-0000-0500-00006C010000}"/>
    <hyperlink ref="Q147" location="'Reasons Detailed Information'!_63d6b349fb1ed0f6fe37307add463fa1" display="maybe" xr:uid="{00000000-0004-0000-0500-00006D010000}"/>
    <hyperlink ref="R147" location="'Reasons Detailed Information'!_350acfa7d2b666fcf2c762acdf0f1270" display="maybe" xr:uid="{00000000-0004-0000-0500-00006E010000}"/>
    <hyperlink ref="Q149" location="'Reasons Detailed Information'!_63d6b349fb1ed0f6fe37307add463fa1" display="historical" xr:uid="{00000000-0004-0000-0500-00006F010000}"/>
    <hyperlink ref="R149" location="'Reasons Detailed Information'!_350acfa7d2b666fcf2c762acdf0f1270" display="historical" xr:uid="{00000000-0004-0000-0500-000070010000}"/>
    <hyperlink ref="Q150" location="'Reasons Detailed Information'!_63d6b349fb1ed0f6fe37307add463fa1" display="maybe" xr:uid="{00000000-0004-0000-0500-000071010000}"/>
    <hyperlink ref="Q151" location="'Reasons Detailed Information'!_63d6b349fb1ed0f6fe37307add463fa1" display="historical" xr:uid="{00000000-0004-0000-0500-000072010000}"/>
    <hyperlink ref="R151" location="'Reasons Detailed Information'!_350acfa7d2b666fcf2c762acdf0f1270" display="historical" xr:uid="{00000000-0004-0000-0500-000073010000}"/>
    <hyperlink ref="Q153" location="'Reasons Detailed Information'!_63d6b349fb1ed0f6fe37307add463fa1" display="maybe" xr:uid="{00000000-0004-0000-0500-000074010000}"/>
    <hyperlink ref="R153" location="'Reasons Detailed Information'!_350acfa7d2b666fcf2c762acdf0f1270" display="maybe" xr:uid="{00000000-0004-0000-0500-000075010000}"/>
    <hyperlink ref="Q155" location="'Reasons Detailed Information'!_63d6b349fb1ed0f6fe37307add463fa1" display="historical" xr:uid="{00000000-0004-0000-0500-000076010000}"/>
    <hyperlink ref="R155" location="'Reasons Detailed Information'!_350acfa7d2b666fcf2c762acdf0f1270" display="historical" xr:uid="{00000000-0004-0000-0500-000077010000}"/>
    <hyperlink ref="Q156" location="'Reasons Detailed Information'!_63d6b349fb1ed0f6fe37307add463fa1" display="in use" xr:uid="{00000000-0004-0000-0500-000078010000}"/>
    <hyperlink ref="R156" location="'Reasons Detailed Information'!_350acfa7d2b666fcf2c762acdf0f1270" display="historical" xr:uid="{00000000-0004-0000-0500-000079010000}"/>
    <hyperlink ref="Q157" location="'Reasons Detailed Information'!_63d6b349fb1ed0f6fe37307add463fa1" display="in use" xr:uid="{00000000-0004-0000-0500-00007A010000}"/>
    <hyperlink ref="R157" location="'Reasons Detailed Information'!_350acfa7d2b666fcf2c762acdf0f1270" display="maybe" xr:uid="{00000000-0004-0000-0500-00007B010000}"/>
    <hyperlink ref="Q158" location="'Reasons Detailed Information'!_63d6b349fb1ed0f6fe37307add463fa1" display="maybe" xr:uid="{00000000-0004-0000-0500-00007C010000}"/>
    <hyperlink ref="R158" location="'Reasons Detailed Information'!_350acfa7d2b666fcf2c762acdf0f1270" display="maybe" xr:uid="{00000000-0004-0000-0500-00007D010000}"/>
    <hyperlink ref="O159" location="'Reasons Detailed Information'!_4789b8006abf89603216c8de8f977f1f" display="in use" xr:uid="{00000000-0004-0000-0500-00007E010000}"/>
    <hyperlink ref="Q160" location="'Reasons Detailed Information'!_63d6b349fb1ed0f6fe37307add463fa1" display="in use" xr:uid="{00000000-0004-0000-0500-00007F010000}"/>
    <hyperlink ref="R160" location="'Reasons Detailed Information'!_350acfa7d2b666fcf2c762acdf0f1270" display="in use" xr:uid="{00000000-0004-0000-0500-000080010000}"/>
    <hyperlink ref="W160" location="'Reasons Detailed Information'!_1a79c8428392d3945d8cfbc601dc7286" display="in use" xr:uid="{00000000-0004-0000-0500-000081010000}"/>
    <hyperlink ref="Q161" location="'Reasons Detailed Information'!_63d6b349fb1ed0f6fe37307add463fa1" display="in use" xr:uid="{00000000-0004-0000-0500-000082010000}"/>
    <hyperlink ref="R161" location="'Reasons Detailed Information'!_350acfa7d2b666fcf2c762acdf0f1270" display="in use" xr:uid="{00000000-0004-0000-0500-000083010000}"/>
    <hyperlink ref="Q162" location="'Reasons Detailed Information'!_63d6b349fb1ed0f6fe37307add463fa1" display="in use" xr:uid="{00000000-0004-0000-0500-000084010000}"/>
    <hyperlink ref="R162" location="'Reasons Detailed Information'!_350acfa7d2b666fcf2c762acdf0f1270" display="in use" xr:uid="{00000000-0004-0000-0500-000085010000}"/>
    <hyperlink ref="W162" location="'Reasons Detailed Information'!_1a79c8428392d3945d8cfbc601dc7286" display="in use" xr:uid="{00000000-0004-0000-0500-000086010000}"/>
    <hyperlink ref="Q163" location="'Reasons Detailed Information'!_63d6b349fb1ed0f6fe37307add463fa1" display="in use" xr:uid="{00000000-0004-0000-0500-000087010000}"/>
    <hyperlink ref="R163" location="'Reasons Detailed Information'!_350acfa7d2b666fcf2c762acdf0f1270" display="in use" xr:uid="{00000000-0004-0000-0500-000088010000}"/>
    <hyperlink ref="Q164" location="'Reasons Detailed Information'!_63d6b349fb1ed0f6fe37307add463fa1" display="in use" xr:uid="{00000000-0004-0000-0500-000089010000}"/>
    <hyperlink ref="R164" location="'Reasons Detailed Information'!_350acfa7d2b666fcf2c762acdf0f1270" display="maybe" xr:uid="{00000000-0004-0000-0500-00008A010000}"/>
    <hyperlink ref="W164" location="'Reasons Detailed Information'!_1a79c8428392d3945d8cfbc601dc7286" display="in use" xr:uid="{00000000-0004-0000-0500-00008B010000}"/>
    <hyperlink ref="Q165" location="'Reasons Detailed Information'!_63d6b349fb1ed0f6fe37307add463fa1" display="in use" xr:uid="{00000000-0004-0000-0500-00008C010000}"/>
    <hyperlink ref="R165" location="'Reasons Detailed Information'!_350acfa7d2b666fcf2c762acdf0f1270" display="in use" xr:uid="{00000000-0004-0000-0500-00008D010000}"/>
    <hyperlink ref="Q166" location="'Reasons Detailed Information'!_63d6b349fb1ed0f6fe37307add463fa1" display="in use" xr:uid="{00000000-0004-0000-0500-00008E010000}"/>
    <hyperlink ref="R166" location="'Reasons Detailed Information'!_350acfa7d2b666fcf2c762acdf0f1270" display="in use" xr:uid="{00000000-0004-0000-0500-00008F010000}"/>
    <hyperlink ref="W166" location="'Reasons Detailed Information'!_1a79c8428392d3945d8cfbc601dc7286" display="in use" xr:uid="{00000000-0004-0000-0500-000090010000}"/>
    <hyperlink ref="Q167" location="'Reasons Detailed Information'!_63d6b349fb1ed0f6fe37307add463fa1" display="in use" xr:uid="{00000000-0004-0000-0500-000091010000}"/>
    <hyperlink ref="R167" location="'Reasons Detailed Information'!_350acfa7d2b666fcf2c762acdf0f1270" display="in use" xr:uid="{00000000-0004-0000-0500-000092010000}"/>
    <hyperlink ref="W167" location="'Reasons Detailed Information'!_1a79c8428392d3945d8cfbc601dc7286" display="in use" xr:uid="{00000000-0004-0000-0500-000093010000}"/>
    <hyperlink ref="Q168" location="'Reasons Detailed Information'!_63d6b349fb1ed0f6fe37307add463fa1" display="maybe" xr:uid="{00000000-0004-0000-0500-000094010000}"/>
    <hyperlink ref="R168" location="'Reasons Detailed Information'!_350acfa7d2b666fcf2c762acdf0f1270" display="maybe" xr:uid="{00000000-0004-0000-0500-000095010000}"/>
    <hyperlink ref="Q169" location="'Reasons Detailed Information'!_63d6b349fb1ed0f6fe37307add463fa1" display="maybe" xr:uid="{00000000-0004-0000-0500-000096010000}"/>
    <hyperlink ref="R169" location="'Reasons Detailed Information'!_350acfa7d2b666fcf2c762acdf0f1270" display="maybe" xr:uid="{00000000-0004-0000-0500-000097010000}"/>
    <hyperlink ref="Q170" location="'Reasons Detailed Information'!_63d6b349fb1ed0f6fe37307add463fa1" display="maybe" xr:uid="{00000000-0004-0000-0500-000098010000}"/>
    <hyperlink ref="R170" location="'Reasons Detailed Information'!_350acfa7d2b666fcf2c762acdf0f1270" display="maybe" xr:uid="{00000000-0004-0000-0500-000099010000}"/>
    <hyperlink ref="Q171" location="'Reasons Detailed Information'!_63d6b349fb1ed0f6fe37307add463fa1" display="maybe" xr:uid="{00000000-0004-0000-0500-00009A010000}"/>
    <hyperlink ref="R171" location="'Reasons Detailed Information'!_350acfa7d2b666fcf2c762acdf0f1270" display="maybe" xr:uid="{00000000-0004-0000-0500-00009B010000}"/>
    <hyperlink ref="O172" location="'Reasons Detailed Information'!_4789b8006abf89603216c8de8f977f1f" display="in use" xr:uid="{00000000-0004-0000-0500-00009C010000}"/>
    <hyperlink ref="Q173" location="'Reasons Detailed Information'!_63d6b349fb1ed0f6fe37307add463fa1" display="maybe" xr:uid="{00000000-0004-0000-0500-00009D010000}"/>
    <hyperlink ref="R173" location="'Reasons Detailed Information'!_350acfa7d2b666fcf2c762acdf0f1270" display="maybe" xr:uid="{00000000-0004-0000-0500-00009E010000}"/>
    <hyperlink ref="Q174" location="'Reasons Detailed Information'!_63d6b349fb1ed0f6fe37307add463fa1" display="in use" xr:uid="{00000000-0004-0000-0500-00009F010000}"/>
    <hyperlink ref="R174" location="'Reasons Detailed Information'!_350acfa7d2b666fcf2c762acdf0f1270" display="in use" xr:uid="{00000000-0004-0000-0500-0000A0010000}"/>
    <hyperlink ref="Q175" location="'Reasons Detailed Information'!_63d6b349fb1ed0f6fe37307add463fa1" display="maybe" xr:uid="{00000000-0004-0000-0500-0000A1010000}"/>
    <hyperlink ref="R175" location="'Reasons Detailed Information'!_350acfa7d2b666fcf2c762acdf0f1270" display="maybe" xr:uid="{00000000-0004-0000-0500-0000A2010000}"/>
    <hyperlink ref="Q176" location="'Reasons Detailed Information'!_63d6b349fb1ed0f6fe37307add463fa1" display="in use" xr:uid="{00000000-0004-0000-0500-0000A3010000}"/>
    <hyperlink ref="R176" location="'Reasons Detailed Information'!_350acfa7d2b666fcf2c762acdf0f1270" display="in use" xr:uid="{00000000-0004-0000-0500-0000A4010000}"/>
    <hyperlink ref="Q177" location="'Reasons Detailed Information'!_63d6b349fb1ed0f6fe37307add463fa1" display="maybe" xr:uid="{00000000-0004-0000-0500-0000A5010000}"/>
    <hyperlink ref="R177" location="'Reasons Detailed Information'!_350acfa7d2b666fcf2c762acdf0f1270" display="maybe" xr:uid="{00000000-0004-0000-0500-0000A6010000}"/>
    <hyperlink ref="Q178" location="'Reasons Detailed Information'!_63d6b349fb1ed0f6fe37307add463fa1" display="maybe" xr:uid="{00000000-0004-0000-0500-0000A7010000}"/>
    <hyperlink ref="R178" location="'Reasons Detailed Information'!_350acfa7d2b666fcf2c762acdf0f1270" display="maybe" xr:uid="{00000000-0004-0000-0500-0000A8010000}"/>
    <hyperlink ref="Q179" location="'Reasons Detailed Information'!_63d6b349fb1ed0f6fe37307add463fa1" display="in use" xr:uid="{00000000-0004-0000-0500-0000A9010000}"/>
    <hyperlink ref="R179" location="'Reasons Detailed Information'!_350acfa7d2b666fcf2c762acdf0f1270" display="in use" xr:uid="{00000000-0004-0000-0500-0000AA010000}"/>
    <hyperlink ref="L180" location="'Reasons Detailed Information'!_c337271d45aee790a72cb9516d747f89" display="in use" xr:uid="{00000000-0004-0000-0500-0000AB010000}"/>
    <hyperlink ref="Q180" location="'Reasons Detailed Information'!_63d6b349fb1ed0f6fe37307add463fa1" display="maybe" xr:uid="{00000000-0004-0000-0500-0000AC010000}"/>
    <hyperlink ref="R180" location="'Reasons Detailed Information'!_350acfa7d2b666fcf2c762acdf0f1270" display="maybe" xr:uid="{00000000-0004-0000-0500-0000AD010000}"/>
    <hyperlink ref="Q181" location="'Reasons Detailed Information'!_63d6b349fb1ed0f6fe37307add463fa1" display="in use" xr:uid="{00000000-0004-0000-0500-0000AE010000}"/>
    <hyperlink ref="R181" location="'Reasons Detailed Information'!_350acfa7d2b666fcf2c762acdf0f1270" display="in use" xr:uid="{00000000-0004-0000-0500-0000AF010000}"/>
    <hyperlink ref="Q182" location="'Reasons Detailed Information'!_63d6b349fb1ed0f6fe37307add463fa1" display="maybe" xr:uid="{00000000-0004-0000-0500-0000B0010000}"/>
    <hyperlink ref="R182" location="'Reasons Detailed Information'!_350acfa7d2b666fcf2c762acdf0f1270" display="maybe" xr:uid="{00000000-0004-0000-0500-0000B1010000}"/>
    <hyperlink ref="Q183" location="'Reasons Detailed Information'!_63d6b349fb1ed0f6fe37307add463fa1" display="in use" xr:uid="{00000000-0004-0000-0500-0000B2010000}"/>
    <hyperlink ref="R183" location="'Reasons Detailed Information'!_350acfa7d2b666fcf2c762acdf0f1270" display="in use" xr:uid="{00000000-0004-0000-0500-0000B3010000}"/>
    <hyperlink ref="W183" location="'Reasons Detailed Information'!_1a79c8428392d3945d8cfbc601dc7286" display="in use" xr:uid="{00000000-0004-0000-0500-0000B4010000}"/>
    <hyperlink ref="Q184" location="'Reasons Detailed Information'!_63d6b349fb1ed0f6fe37307add463fa1" display="maybe" xr:uid="{00000000-0004-0000-0500-0000B5010000}"/>
    <hyperlink ref="R184" location="'Reasons Detailed Information'!_350acfa7d2b666fcf2c762acdf0f1270" display="maybe" xr:uid="{00000000-0004-0000-0500-0000B6010000}"/>
    <hyperlink ref="Q185" location="'Reasons Detailed Information'!_63d6b349fb1ed0f6fe37307add463fa1" display="maybe" xr:uid="{00000000-0004-0000-0500-0000B7010000}"/>
    <hyperlink ref="R185" location="'Reasons Detailed Information'!_350acfa7d2b666fcf2c762acdf0f1270" display="maybe" xr:uid="{00000000-0004-0000-0500-0000B8010000}"/>
    <hyperlink ref="Q186" location="'Reasons Detailed Information'!_63d6b349fb1ed0f6fe37307add463fa1" display="maybe" xr:uid="{00000000-0004-0000-0500-0000B9010000}"/>
    <hyperlink ref="R186" location="'Reasons Detailed Information'!_350acfa7d2b666fcf2c762acdf0f1270" display="maybe" xr:uid="{00000000-0004-0000-0500-0000BA010000}"/>
    <hyperlink ref="Q187" location="'Reasons Detailed Information'!_63d6b349fb1ed0f6fe37307add463fa1" display="maybe" xr:uid="{00000000-0004-0000-0500-0000BB010000}"/>
    <hyperlink ref="R187" location="'Reasons Detailed Information'!_350acfa7d2b666fcf2c762acdf0f1270" display="maybe" xr:uid="{00000000-0004-0000-0500-0000BC010000}"/>
    <hyperlink ref="Q188" location="'Reasons Detailed Information'!_63d6b349fb1ed0f6fe37307add463fa1" display="maybe" xr:uid="{00000000-0004-0000-0500-0000BD010000}"/>
    <hyperlink ref="R188" location="'Reasons Detailed Information'!_350acfa7d2b666fcf2c762acdf0f1270" display="maybe" xr:uid="{00000000-0004-0000-0500-0000BE010000}"/>
    <hyperlink ref="Q189" location="'Reasons Detailed Information'!_63d6b349fb1ed0f6fe37307add463fa1" display="maybe" xr:uid="{00000000-0004-0000-0500-0000BF010000}"/>
    <hyperlink ref="R189" location="'Reasons Detailed Information'!_350acfa7d2b666fcf2c762acdf0f1270" display="maybe" xr:uid="{00000000-0004-0000-0500-0000C0010000}"/>
    <hyperlink ref="Q190" location="'Reasons Detailed Information'!_63d6b349fb1ed0f6fe37307add463fa1" display="maybe" xr:uid="{00000000-0004-0000-0500-0000C1010000}"/>
    <hyperlink ref="R190" location="'Reasons Detailed Information'!_350acfa7d2b666fcf2c762acdf0f1270" display="maybe" xr:uid="{00000000-0004-0000-0500-0000C2010000}"/>
    <hyperlink ref="Q191" location="'Reasons Detailed Information'!_63d6b349fb1ed0f6fe37307add463fa1" display="maybe" xr:uid="{00000000-0004-0000-0500-0000C3010000}"/>
    <hyperlink ref="R191" location="'Reasons Detailed Information'!_350acfa7d2b666fcf2c762acdf0f1270" display="maybe" xr:uid="{00000000-0004-0000-0500-0000C4010000}"/>
    <hyperlink ref="M192" location="'Reasons Detailed Information'!_e835ea11d575c6f21c28f83153720968" display="historical" xr:uid="{00000000-0004-0000-0500-0000C5010000}"/>
    <hyperlink ref="Q192" location="'Reasons Detailed Information'!_63d6b349fb1ed0f6fe37307add463fa1" display="in use" xr:uid="{00000000-0004-0000-0500-0000C6010000}"/>
    <hyperlink ref="R192" location="'Reasons Detailed Information'!_350acfa7d2b666fcf2c762acdf0f1270" display="in use" xr:uid="{00000000-0004-0000-0500-0000C7010000}"/>
    <hyperlink ref="S192" location="'Reasons Detailed Information'!_0fad9128ce095bdb9521333095219f2c" display="maybe" xr:uid="{00000000-0004-0000-0500-0000C8010000}"/>
    <hyperlink ref="T192" location="'Reasons Detailed Information'!_da844cd64527ab51090258ddeba14c0f" display="maybe" xr:uid="{00000000-0004-0000-0500-0000C9010000}"/>
    <hyperlink ref="U192" location="'Reasons Detailed Information'!_4cfff002e5b06c942c6275887ef60c37" display="maybe" xr:uid="{00000000-0004-0000-0500-0000CA010000}"/>
    <hyperlink ref="V192" location="'Reasons Detailed Information'!_5f24cab0e3aedb405d70d33c0684294c" display="maybe" xr:uid="{00000000-0004-0000-0500-0000CB010000}"/>
    <hyperlink ref="Q193" location="'Reasons Detailed Information'!_63d6b349fb1ed0f6fe37307add463fa1" display="maybe" xr:uid="{00000000-0004-0000-0500-0000CC010000}"/>
    <hyperlink ref="R193" location="'Reasons Detailed Information'!_350acfa7d2b666fcf2c762acdf0f1270" display="maybe" xr:uid="{00000000-0004-0000-0500-0000CD010000}"/>
    <hyperlink ref="M194" location="'Reasons Detailed Information'!_e835ea11d575c6f21c28f83153720968" display="historical" xr:uid="{00000000-0004-0000-0500-0000CE010000}"/>
    <hyperlink ref="Q194" location="'Reasons Detailed Information'!_63d6b349fb1ed0f6fe37307add463fa1" display="in use" xr:uid="{00000000-0004-0000-0500-0000CF010000}"/>
    <hyperlink ref="R194" location="'Reasons Detailed Information'!_350acfa7d2b666fcf2c762acdf0f1270" display="in use" xr:uid="{00000000-0004-0000-0500-0000D0010000}"/>
    <hyperlink ref="S194" location="'Reasons Detailed Information'!_0fad9128ce095bdb9521333095219f2c" display="maybe" xr:uid="{00000000-0004-0000-0500-0000D1010000}"/>
    <hyperlink ref="T194" location="'Reasons Detailed Information'!_da844cd64527ab51090258ddeba14c0f" display="maybe" xr:uid="{00000000-0004-0000-0500-0000D2010000}"/>
    <hyperlink ref="U194" location="'Reasons Detailed Information'!_4cfff002e5b06c942c6275887ef60c37" display="maybe" xr:uid="{00000000-0004-0000-0500-0000D3010000}"/>
    <hyperlink ref="V194" location="'Reasons Detailed Information'!_5f24cab0e3aedb405d70d33c0684294c" display="maybe" xr:uid="{00000000-0004-0000-0500-0000D4010000}"/>
    <hyperlink ref="Q195" location="'Reasons Detailed Information'!_63d6b349fb1ed0f6fe37307add463fa1" display="maybe" xr:uid="{00000000-0004-0000-0500-0000D5010000}"/>
    <hyperlink ref="R195" location="'Reasons Detailed Information'!_350acfa7d2b666fcf2c762acdf0f1270" display="maybe" xr:uid="{00000000-0004-0000-0500-0000D6010000}"/>
    <hyperlink ref="Q196" location="'Reasons Detailed Information'!_63d6b349fb1ed0f6fe37307add463fa1" display="maybe" xr:uid="{00000000-0004-0000-0500-0000D7010000}"/>
    <hyperlink ref="R196" location="'Reasons Detailed Information'!_350acfa7d2b666fcf2c762acdf0f1270" display="maybe" xr:uid="{00000000-0004-0000-0500-0000D8010000}"/>
    <hyperlink ref="Q197" location="'Reasons Detailed Information'!_63d6b349fb1ed0f6fe37307add463fa1" display="maybe" xr:uid="{00000000-0004-0000-0500-0000D9010000}"/>
    <hyperlink ref="R197" location="'Reasons Detailed Information'!_350acfa7d2b666fcf2c762acdf0f1270" display="maybe" xr:uid="{00000000-0004-0000-0500-0000DA010000}"/>
    <hyperlink ref="S197" location="'Reasons Detailed Information'!_0fad9128ce095bdb9521333095219f2c" display="maybe" xr:uid="{00000000-0004-0000-0500-0000DB010000}"/>
    <hyperlink ref="T197" location="'Reasons Detailed Information'!_da844cd64527ab51090258ddeba14c0f" display="maybe" xr:uid="{00000000-0004-0000-0500-0000DC010000}"/>
    <hyperlink ref="U197" location="'Reasons Detailed Information'!_4cfff002e5b06c942c6275887ef60c37" display="maybe" xr:uid="{00000000-0004-0000-0500-0000DD010000}"/>
    <hyperlink ref="V197" location="'Reasons Detailed Information'!_5f24cab0e3aedb405d70d33c0684294c" display="maybe" xr:uid="{00000000-0004-0000-0500-0000DE010000}"/>
    <hyperlink ref="Q198" location="'Reasons Detailed Information'!_63d6b349fb1ed0f6fe37307add463fa1" display="maybe" xr:uid="{00000000-0004-0000-0500-0000DF010000}"/>
    <hyperlink ref="R198" location="'Reasons Detailed Information'!_350acfa7d2b666fcf2c762acdf0f1270" display="maybe" xr:uid="{00000000-0004-0000-0500-0000E0010000}"/>
    <hyperlink ref="S198" location="'Reasons Detailed Information'!_0fad9128ce095bdb9521333095219f2c" display="maybe" xr:uid="{00000000-0004-0000-0500-0000E1010000}"/>
    <hyperlink ref="T198" location="'Reasons Detailed Information'!_da844cd64527ab51090258ddeba14c0f" display="maybe" xr:uid="{00000000-0004-0000-0500-0000E2010000}"/>
    <hyperlink ref="U198" location="'Reasons Detailed Information'!_4cfff002e5b06c942c6275887ef60c37" display="maybe" xr:uid="{00000000-0004-0000-0500-0000E3010000}"/>
    <hyperlink ref="V198" location="'Reasons Detailed Information'!_5f24cab0e3aedb405d70d33c0684294c" display="maybe" xr:uid="{00000000-0004-0000-0500-0000E4010000}"/>
    <hyperlink ref="L199" location="'Reasons Detailed Information'!_c337271d45aee790a72cb9516d747f89" display="historical" xr:uid="{00000000-0004-0000-0500-0000E5010000}"/>
    <hyperlink ref="O199" location="'Reasons Detailed Information'!_4789b8006abf89603216c8de8f977f1f" display="in use" xr:uid="{00000000-0004-0000-0500-0000E6010000}"/>
    <hyperlink ref="Q200" location="'Reasons Detailed Information'!_63d6b349fb1ed0f6fe37307add463fa1" display="maybe" xr:uid="{00000000-0004-0000-0500-0000E7010000}"/>
    <hyperlink ref="R200" location="'Reasons Detailed Information'!_350acfa7d2b666fcf2c762acdf0f1270" display="maybe" xr:uid="{00000000-0004-0000-0500-0000E8010000}"/>
    <hyperlink ref="Q201" location="'Reasons Detailed Information'!_63d6b349fb1ed0f6fe37307add463fa1" display="maybe" xr:uid="{00000000-0004-0000-0500-0000E9010000}"/>
    <hyperlink ref="R201" location="'Reasons Detailed Information'!_350acfa7d2b666fcf2c762acdf0f1270" display="maybe" xr:uid="{00000000-0004-0000-0500-0000EA010000}"/>
    <hyperlink ref="Q202" location="'Reasons Detailed Information'!_63d6b349fb1ed0f6fe37307add463fa1" display="maybe" xr:uid="{00000000-0004-0000-0500-0000EB010000}"/>
    <hyperlink ref="R202" location="'Reasons Detailed Information'!_350acfa7d2b666fcf2c762acdf0f1270" display="maybe" xr:uid="{00000000-0004-0000-0500-0000EC010000}"/>
    <hyperlink ref="Q203" location="'Reasons Detailed Information'!_63d6b349fb1ed0f6fe37307add463fa1" display="in use" xr:uid="{00000000-0004-0000-0500-0000ED010000}"/>
    <hyperlink ref="R203" location="'Reasons Detailed Information'!_350acfa7d2b666fcf2c762acdf0f1270" display="in use" xr:uid="{00000000-0004-0000-0500-0000EE010000}"/>
    <hyperlink ref="Q204" location="'Reasons Detailed Information'!_63d6b349fb1ed0f6fe37307add463fa1" display="in use" xr:uid="{00000000-0004-0000-0500-0000EF010000}"/>
    <hyperlink ref="R204" location="'Reasons Detailed Information'!_350acfa7d2b666fcf2c762acdf0f1270" display="in use" xr:uid="{00000000-0004-0000-0500-0000F0010000}"/>
    <hyperlink ref="Q205" location="'Reasons Detailed Information'!_63d6b349fb1ed0f6fe37307add463fa1" display="maybe" xr:uid="{00000000-0004-0000-0500-0000F1010000}"/>
    <hyperlink ref="R205" location="'Reasons Detailed Information'!_350acfa7d2b666fcf2c762acdf0f1270" display="maybe" xr:uid="{00000000-0004-0000-0500-0000F2010000}"/>
    <hyperlink ref="W205" location="'Reasons Detailed Information'!_1a79c8428392d3945d8cfbc601dc7286" display="in use" xr:uid="{00000000-0004-0000-0500-0000F3010000}"/>
    <hyperlink ref="Q206" location="'Reasons Detailed Information'!_63d6b349fb1ed0f6fe37307add463fa1" display="in use" xr:uid="{00000000-0004-0000-0500-0000F4010000}"/>
    <hyperlink ref="R206" location="'Reasons Detailed Information'!_350acfa7d2b666fcf2c762acdf0f1270" display="in use" xr:uid="{00000000-0004-0000-0500-0000F5010000}"/>
    <hyperlink ref="Q207" location="'Reasons Detailed Information'!_63d6b349fb1ed0f6fe37307add463fa1" display="historical" xr:uid="{00000000-0004-0000-0500-0000F6010000}"/>
    <hyperlink ref="R207" location="'Reasons Detailed Information'!_350acfa7d2b666fcf2c762acdf0f1270" display="historical" xr:uid="{00000000-0004-0000-0500-0000F7010000}"/>
    <hyperlink ref="Q208" location="'Reasons Detailed Information'!_63d6b349fb1ed0f6fe37307add463fa1" display="maybe" xr:uid="{00000000-0004-0000-0500-0000F8010000}"/>
    <hyperlink ref="R208" location="'Reasons Detailed Information'!_350acfa7d2b666fcf2c762acdf0f1270" display="maybe" xr:uid="{00000000-0004-0000-0500-0000F9010000}"/>
    <hyperlink ref="Q209" location="'Reasons Detailed Information'!_63d6b349fb1ed0f6fe37307add463fa1" display="maybe" xr:uid="{00000000-0004-0000-0500-0000FA010000}"/>
    <hyperlink ref="R209" location="'Reasons Detailed Information'!_350acfa7d2b666fcf2c762acdf0f1270" display="maybe" xr:uid="{00000000-0004-0000-0500-0000FB010000}"/>
    <hyperlink ref="Q210" location="'Reasons Detailed Information'!_63d6b349fb1ed0f6fe37307add463fa1" display="maybe" xr:uid="{00000000-0004-0000-0500-0000FC010000}"/>
    <hyperlink ref="R210" location="'Reasons Detailed Information'!_350acfa7d2b666fcf2c762acdf0f1270" display="maybe" xr:uid="{00000000-0004-0000-0500-0000FD010000}"/>
    <hyperlink ref="Q211" location="'Reasons Detailed Information'!_63d6b349fb1ed0f6fe37307add463fa1" display="maybe" xr:uid="{00000000-0004-0000-0500-0000FE010000}"/>
    <hyperlink ref="R211" location="'Reasons Detailed Information'!_350acfa7d2b666fcf2c762acdf0f1270" display="maybe" xr:uid="{00000000-0004-0000-0500-0000FF010000}"/>
    <hyperlink ref="Q212" location="'Reasons Detailed Information'!_63d6b349fb1ed0f6fe37307add463fa1" display="maybe" xr:uid="{00000000-0004-0000-0500-000000020000}"/>
    <hyperlink ref="Q213" location="'Reasons Detailed Information'!_63d6b349fb1ed0f6fe37307add463fa1" display="maybe" xr:uid="{00000000-0004-0000-0500-000001020000}"/>
    <hyperlink ref="R213" location="'Reasons Detailed Information'!_350acfa7d2b666fcf2c762acdf0f1270" display="maybe" xr:uid="{00000000-0004-0000-0500-000002020000}"/>
    <hyperlink ref="Q214" location="'Reasons Detailed Information'!_63d6b349fb1ed0f6fe37307add463fa1" display="maybe" xr:uid="{00000000-0004-0000-0500-000003020000}"/>
    <hyperlink ref="R214" location="'Reasons Detailed Information'!_350acfa7d2b666fcf2c762acdf0f1270" display="maybe" xr:uid="{00000000-0004-0000-0500-000004020000}"/>
    <hyperlink ref="Q216" location="'Reasons Detailed Information'!_63d6b349fb1ed0f6fe37307add463fa1" display="maybe" xr:uid="{00000000-0004-0000-0500-000005020000}"/>
    <hyperlink ref="R216" location="'Reasons Detailed Information'!_350acfa7d2b666fcf2c762acdf0f1270" display="maybe" xr:uid="{00000000-0004-0000-0500-000006020000}"/>
    <hyperlink ref="Q217" location="'Reasons Detailed Information'!_63d6b349fb1ed0f6fe37307add463fa1" display="maybe" xr:uid="{00000000-0004-0000-0500-000007020000}"/>
    <hyperlink ref="R217" location="'Reasons Detailed Information'!_350acfa7d2b666fcf2c762acdf0f1270" display="maybe" xr:uid="{00000000-0004-0000-0500-000008020000}"/>
    <hyperlink ref="Q218" location="'Reasons Detailed Information'!_63d6b349fb1ed0f6fe37307add463fa1" display="maybe" xr:uid="{00000000-0004-0000-0500-000009020000}"/>
    <hyperlink ref="R218" location="'Reasons Detailed Information'!_350acfa7d2b666fcf2c762acdf0f1270" display="maybe" xr:uid="{00000000-0004-0000-0500-00000A020000}"/>
    <hyperlink ref="Q219" location="'Reasons Detailed Information'!_63d6b349fb1ed0f6fe37307add463fa1" display="maybe" xr:uid="{00000000-0004-0000-0500-00000B020000}"/>
    <hyperlink ref="R219" location="'Reasons Detailed Information'!_350acfa7d2b666fcf2c762acdf0f1270" display="maybe" xr:uid="{00000000-0004-0000-0500-00000C020000}"/>
    <hyperlink ref="Q220" location="'Reasons Detailed Information'!_63d6b349fb1ed0f6fe37307add463fa1" display="maybe" xr:uid="{00000000-0004-0000-0500-00000D020000}"/>
    <hyperlink ref="R220" location="'Reasons Detailed Information'!_350acfa7d2b666fcf2c762acdf0f1270" display="maybe" xr:uid="{00000000-0004-0000-0500-00000E020000}"/>
    <hyperlink ref="Q221" location="'Reasons Detailed Information'!_63d6b349fb1ed0f6fe37307add463fa1" display="maybe" xr:uid="{00000000-0004-0000-0500-00000F020000}"/>
    <hyperlink ref="R221" location="'Reasons Detailed Information'!_350acfa7d2b666fcf2c762acdf0f1270" display="maybe" xr:uid="{00000000-0004-0000-0500-000010020000}"/>
    <hyperlink ref="Q222" location="'Reasons Detailed Information'!_63d6b349fb1ed0f6fe37307add463fa1" display="maybe" xr:uid="{00000000-0004-0000-0500-000011020000}"/>
    <hyperlink ref="R222" location="'Reasons Detailed Information'!_350acfa7d2b666fcf2c762acdf0f1270" display="maybe" xr:uid="{00000000-0004-0000-0500-000012020000}"/>
    <hyperlink ref="Q223" location="'Reasons Detailed Information'!_63d6b349fb1ed0f6fe37307add463fa1" display="maybe" xr:uid="{00000000-0004-0000-0500-000013020000}"/>
    <hyperlink ref="R223" location="'Reasons Detailed Information'!_350acfa7d2b666fcf2c762acdf0f1270" display="maybe" xr:uid="{00000000-0004-0000-0500-000014020000}"/>
    <hyperlink ref="Q224" location="'Reasons Detailed Information'!_63d6b349fb1ed0f6fe37307add463fa1" display="maybe" xr:uid="{00000000-0004-0000-0500-000015020000}"/>
    <hyperlink ref="R224" location="'Reasons Detailed Information'!_350acfa7d2b666fcf2c762acdf0f1270" display="maybe" xr:uid="{00000000-0004-0000-0500-000016020000}"/>
    <hyperlink ref="M225" location="'Reasons Detailed Information'!_e835ea11d575c6f21c28f83153720968" display="historical" xr:uid="{00000000-0004-0000-0500-000017020000}"/>
    <hyperlink ref="Q225" location="'Reasons Detailed Information'!_63d6b349fb1ed0f6fe37307add463fa1" display="in use" xr:uid="{00000000-0004-0000-0500-000018020000}"/>
    <hyperlink ref="R225" location="'Reasons Detailed Information'!_350acfa7d2b666fcf2c762acdf0f1270" display="in use" xr:uid="{00000000-0004-0000-0500-000019020000}"/>
    <hyperlink ref="M226" location="'Reasons Detailed Information'!_e835ea11d575c6f21c28f83153720968" display="historical" xr:uid="{00000000-0004-0000-0500-00001A020000}"/>
    <hyperlink ref="Q226" location="'Reasons Detailed Information'!_63d6b349fb1ed0f6fe37307add463fa1" display="in use" xr:uid="{00000000-0004-0000-0500-00001B020000}"/>
    <hyperlink ref="R226" location="'Reasons Detailed Information'!_350acfa7d2b666fcf2c762acdf0f1270" display="in use" xr:uid="{00000000-0004-0000-0500-00001C020000}"/>
    <hyperlink ref="M227" location="'Reasons Detailed Information'!_e835ea11d575c6f21c28f83153720968" display="historical" xr:uid="{00000000-0004-0000-0500-00001D020000}"/>
    <hyperlink ref="Q227" location="'Reasons Detailed Information'!_63d6b349fb1ed0f6fe37307add463fa1" display="in use" xr:uid="{00000000-0004-0000-0500-00001E020000}"/>
    <hyperlink ref="R227" location="'Reasons Detailed Information'!_350acfa7d2b666fcf2c762acdf0f1270" display="in use" xr:uid="{00000000-0004-0000-0500-00001F020000}"/>
    <hyperlink ref="Q228" location="'Reasons Detailed Information'!_63d6b349fb1ed0f6fe37307add463fa1" display="in use" xr:uid="{00000000-0004-0000-0500-000020020000}"/>
    <hyperlink ref="R228" location="'Reasons Detailed Information'!_350acfa7d2b666fcf2c762acdf0f1270" display="in use" xr:uid="{00000000-0004-0000-0500-000021020000}"/>
    <hyperlink ref="Q229" location="'Reasons Detailed Information'!_63d6b349fb1ed0f6fe37307add463fa1" display="in use" xr:uid="{00000000-0004-0000-0500-000022020000}"/>
    <hyperlink ref="R229" location="'Reasons Detailed Information'!_350acfa7d2b666fcf2c762acdf0f1270" display="in use" xr:uid="{00000000-0004-0000-0500-000023020000}"/>
    <hyperlink ref="M230" location="'Reasons Detailed Information'!_e835ea11d575c6f21c28f83153720968" display="historical" xr:uid="{00000000-0004-0000-0500-000024020000}"/>
    <hyperlink ref="Q230" location="'Reasons Detailed Information'!_63d6b349fb1ed0f6fe37307add463fa1" display="in use" xr:uid="{00000000-0004-0000-0500-000025020000}"/>
    <hyperlink ref="R230" location="'Reasons Detailed Information'!_350acfa7d2b666fcf2c762acdf0f1270" display="in use" xr:uid="{00000000-0004-0000-0500-000026020000}"/>
    <hyperlink ref="Q231" location="'Reasons Detailed Information'!_63d6b349fb1ed0f6fe37307add463fa1" display="in use" xr:uid="{00000000-0004-0000-0500-000027020000}"/>
    <hyperlink ref="R231" location="'Reasons Detailed Information'!_350acfa7d2b666fcf2c762acdf0f1270" display="in use" xr:uid="{00000000-0004-0000-0500-000028020000}"/>
    <hyperlink ref="Q232" location="'Reasons Detailed Information'!_63d6b349fb1ed0f6fe37307add463fa1" display="in use" xr:uid="{00000000-0004-0000-0500-000029020000}"/>
    <hyperlink ref="R232" location="'Reasons Detailed Information'!_350acfa7d2b666fcf2c762acdf0f1270" display="maybe" xr:uid="{00000000-0004-0000-0500-00002A020000}"/>
    <hyperlink ref="Q233" location="'Reasons Detailed Information'!_63d6b349fb1ed0f6fe37307add463fa1" display="maybe" xr:uid="{00000000-0004-0000-0500-00002B020000}"/>
    <hyperlink ref="R233" location="'Reasons Detailed Information'!_350acfa7d2b666fcf2c762acdf0f1270" display="maybe" xr:uid="{00000000-0004-0000-0500-00002C020000}"/>
    <hyperlink ref="M234" location="'Reasons Detailed Information'!_e835ea11d575c6f21c28f83153720968" display="historical" xr:uid="{00000000-0004-0000-0500-00002D020000}"/>
    <hyperlink ref="Q234" location="'Reasons Detailed Information'!_63d6b349fb1ed0f6fe37307add463fa1" display="maybe" xr:uid="{00000000-0004-0000-0500-00002E020000}"/>
    <hyperlink ref="R234" location="'Reasons Detailed Information'!_350acfa7d2b666fcf2c762acdf0f1270" display="maybe" xr:uid="{00000000-0004-0000-0500-00002F020000}"/>
    <hyperlink ref="S234" location="'Reasons Detailed Information'!_0fad9128ce095bdb9521333095219f2c" display="maybe" xr:uid="{00000000-0004-0000-0500-000030020000}"/>
    <hyperlink ref="T234" location="'Reasons Detailed Information'!_da844cd64527ab51090258ddeba14c0f" display="maybe" xr:uid="{00000000-0004-0000-0500-000031020000}"/>
    <hyperlink ref="U234" location="'Reasons Detailed Information'!_4cfff002e5b06c942c6275887ef60c37" display="maybe" xr:uid="{00000000-0004-0000-0500-000032020000}"/>
    <hyperlink ref="V234" location="'Reasons Detailed Information'!_5f24cab0e3aedb405d70d33c0684294c" display="maybe" xr:uid="{00000000-0004-0000-0500-000033020000}"/>
    <hyperlink ref="M235" location="'Reasons Detailed Information'!_e835ea11d575c6f21c28f83153720968" display="historical" xr:uid="{00000000-0004-0000-0500-000034020000}"/>
    <hyperlink ref="Q235" location="'Reasons Detailed Information'!_63d6b349fb1ed0f6fe37307add463fa1" display="maybe" xr:uid="{00000000-0004-0000-0500-000035020000}"/>
    <hyperlink ref="R235" location="'Reasons Detailed Information'!_350acfa7d2b666fcf2c762acdf0f1270" display="maybe" xr:uid="{00000000-0004-0000-0500-000036020000}"/>
    <hyperlink ref="S235" location="'Reasons Detailed Information'!_0fad9128ce095bdb9521333095219f2c" display="maybe" xr:uid="{00000000-0004-0000-0500-000037020000}"/>
    <hyperlink ref="T235" location="'Reasons Detailed Information'!_da844cd64527ab51090258ddeba14c0f" display="maybe" xr:uid="{00000000-0004-0000-0500-000038020000}"/>
    <hyperlink ref="U235" location="'Reasons Detailed Information'!_4cfff002e5b06c942c6275887ef60c37" display="maybe" xr:uid="{00000000-0004-0000-0500-000039020000}"/>
    <hyperlink ref="V235" location="'Reasons Detailed Information'!_5f24cab0e3aedb405d70d33c0684294c" display="maybe" xr:uid="{00000000-0004-0000-0500-00003A020000}"/>
    <hyperlink ref="M236" location="'Reasons Detailed Information'!_e835ea11d575c6f21c28f83153720968" display="historical" xr:uid="{00000000-0004-0000-0500-00003B020000}"/>
    <hyperlink ref="Q236" location="'Reasons Detailed Information'!_63d6b349fb1ed0f6fe37307add463fa1" display="maybe" xr:uid="{00000000-0004-0000-0500-00003C020000}"/>
    <hyperlink ref="R236" location="'Reasons Detailed Information'!_350acfa7d2b666fcf2c762acdf0f1270" display="maybe" xr:uid="{00000000-0004-0000-0500-00003D020000}"/>
    <hyperlink ref="S236" location="'Reasons Detailed Information'!_0fad9128ce095bdb9521333095219f2c" display="maybe" xr:uid="{00000000-0004-0000-0500-00003E020000}"/>
    <hyperlink ref="T236" location="'Reasons Detailed Information'!_da844cd64527ab51090258ddeba14c0f" display="maybe" xr:uid="{00000000-0004-0000-0500-00003F020000}"/>
    <hyperlink ref="U236" location="'Reasons Detailed Information'!_4cfff002e5b06c942c6275887ef60c37" display="maybe" xr:uid="{00000000-0004-0000-0500-000040020000}"/>
    <hyperlink ref="V236" location="'Reasons Detailed Information'!_5f24cab0e3aedb405d70d33c0684294c" display="maybe" xr:uid="{00000000-0004-0000-0500-000041020000}"/>
    <hyperlink ref="M237" location="'Reasons Detailed Information'!_e835ea11d575c6f21c28f83153720968" display="historical" xr:uid="{00000000-0004-0000-0500-000042020000}"/>
    <hyperlink ref="Q237" location="'Reasons Detailed Information'!_63d6b349fb1ed0f6fe37307add463fa1" display="maybe" xr:uid="{00000000-0004-0000-0500-000043020000}"/>
    <hyperlink ref="R237" location="'Reasons Detailed Information'!_350acfa7d2b666fcf2c762acdf0f1270" display="maybe" xr:uid="{00000000-0004-0000-0500-000044020000}"/>
    <hyperlink ref="M238" location="'Reasons Detailed Information'!_e835ea11d575c6f21c28f83153720968" display="historical" xr:uid="{00000000-0004-0000-0500-000045020000}"/>
    <hyperlink ref="Q238" location="'Reasons Detailed Information'!_63d6b349fb1ed0f6fe37307add463fa1" display="maybe" xr:uid="{00000000-0004-0000-0500-000046020000}"/>
    <hyperlink ref="R238" location="'Reasons Detailed Information'!_350acfa7d2b666fcf2c762acdf0f1270" display="maybe" xr:uid="{00000000-0004-0000-0500-000047020000}"/>
    <hyperlink ref="M239" location="'Reasons Detailed Information'!_e835ea11d575c6f21c28f83153720968" display="historical" xr:uid="{00000000-0004-0000-0500-000048020000}"/>
    <hyperlink ref="Q239" location="'Reasons Detailed Information'!_63d6b349fb1ed0f6fe37307add463fa1" display="maybe" xr:uid="{00000000-0004-0000-0500-000049020000}"/>
    <hyperlink ref="R239" location="'Reasons Detailed Information'!_350acfa7d2b666fcf2c762acdf0f1270" display="maybe" xr:uid="{00000000-0004-0000-0500-00004A020000}"/>
    <hyperlink ref="Q240" location="'Reasons Detailed Information'!_63d6b349fb1ed0f6fe37307add463fa1" display="maybe" xr:uid="{00000000-0004-0000-0500-00004B020000}"/>
    <hyperlink ref="R240" location="'Reasons Detailed Information'!_350acfa7d2b666fcf2c762acdf0f1270" display="maybe" xr:uid="{00000000-0004-0000-0500-00004C020000}"/>
    <hyperlink ref="Q241" location="'Reasons Detailed Information'!_63d6b349fb1ed0f6fe37307add463fa1" display="maybe" xr:uid="{00000000-0004-0000-0500-00004D020000}"/>
    <hyperlink ref="R241" location="'Reasons Detailed Information'!_350acfa7d2b666fcf2c762acdf0f1270" display="maybe" xr:uid="{00000000-0004-0000-0500-00004E020000}"/>
    <hyperlink ref="Q242" location="'Reasons Detailed Information'!_63d6b349fb1ed0f6fe37307add463fa1" display="maybe" xr:uid="{00000000-0004-0000-0500-00004F020000}"/>
    <hyperlink ref="Q243" location="'Reasons Detailed Information'!_63d6b349fb1ed0f6fe37307add463fa1" display="maybe" xr:uid="{00000000-0004-0000-0500-000050020000}"/>
    <hyperlink ref="Q244" location="'Reasons Detailed Information'!_63d6b349fb1ed0f6fe37307add463fa1" display="maybe" xr:uid="{00000000-0004-0000-0500-000051020000}"/>
    <hyperlink ref="Q245" location="'Reasons Detailed Information'!_63d6b349fb1ed0f6fe37307add463fa1" display="maybe" xr:uid="{00000000-0004-0000-0500-000052020000}"/>
    <hyperlink ref="Q246" location="'Reasons Detailed Information'!_63d6b349fb1ed0f6fe37307add463fa1" display="maybe" xr:uid="{00000000-0004-0000-0500-000053020000}"/>
    <hyperlink ref="Q247" location="'Reasons Detailed Information'!_63d6b349fb1ed0f6fe37307add463fa1" display="maybe" xr:uid="{00000000-0004-0000-0500-000054020000}"/>
    <hyperlink ref="Q248" location="'Reasons Detailed Information'!_63d6b349fb1ed0f6fe37307add463fa1" display="maybe" xr:uid="{00000000-0004-0000-0500-000055020000}"/>
    <hyperlink ref="Q249" location="'Reasons Detailed Information'!_63d6b349fb1ed0f6fe37307add463fa1" display="maybe" xr:uid="{00000000-0004-0000-0500-000056020000}"/>
    <hyperlink ref="Q250" location="'Reasons Detailed Information'!_63d6b349fb1ed0f6fe37307add463fa1" display="maybe" xr:uid="{00000000-0004-0000-0500-000057020000}"/>
    <hyperlink ref="Q251" location="'Reasons Detailed Information'!_63d6b349fb1ed0f6fe37307add463fa1" display="maybe" xr:uid="{00000000-0004-0000-0500-000058020000}"/>
    <hyperlink ref="Q252" location="'Reasons Detailed Information'!_63d6b349fb1ed0f6fe37307add463fa1" display="maybe" xr:uid="{00000000-0004-0000-0500-000059020000}"/>
    <hyperlink ref="Q253" location="'Reasons Detailed Information'!_63d6b349fb1ed0f6fe37307add463fa1" display="maybe" xr:uid="{00000000-0004-0000-0500-00005A020000}"/>
    <hyperlink ref="Q254" location="'Reasons Detailed Information'!_63d6b349fb1ed0f6fe37307add463fa1" display="maybe" xr:uid="{00000000-0004-0000-0500-00005B020000}"/>
    <hyperlink ref="Q255" location="'Reasons Detailed Information'!_63d6b349fb1ed0f6fe37307add463fa1" display="maybe" xr:uid="{00000000-0004-0000-0500-00005C020000}"/>
    <hyperlink ref="Q256" location="'Reasons Detailed Information'!_63d6b349fb1ed0f6fe37307add463fa1" display="maybe" xr:uid="{00000000-0004-0000-0500-00005D020000}"/>
    <hyperlink ref="Q257" location="'Reasons Detailed Information'!_63d6b349fb1ed0f6fe37307add463fa1" display="maybe" xr:uid="{00000000-0004-0000-0500-00005E020000}"/>
    <hyperlink ref="Q258" location="'Reasons Detailed Information'!_63d6b349fb1ed0f6fe37307add463fa1" display="maybe" xr:uid="{00000000-0004-0000-0500-00005F020000}"/>
    <hyperlink ref="Q259" location="'Reasons Detailed Information'!_63d6b349fb1ed0f6fe37307add463fa1" display="maybe" xr:uid="{00000000-0004-0000-0500-000060020000}"/>
    <hyperlink ref="Q260" location="'Reasons Detailed Information'!_63d6b349fb1ed0f6fe37307add463fa1" display="maybe" xr:uid="{00000000-0004-0000-0500-000061020000}"/>
    <hyperlink ref="Q261" location="'Reasons Detailed Information'!_63d6b349fb1ed0f6fe37307add463fa1" display="maybe" xr:uid="{00000000-0004-0000-0500-000062020000}"/>
    <hyperlink ref="Q262" location="'Reasons Detailed Information'!_63d6b349fb1ed0f6fe37307add463fa1" display="maybe" xr:uid="{00000000-0004-0000-0500-000063020000}"/>
    <hyperlink ref="Q263" location="'Reasons Detailed Information'!_63d6b349fb1ed0f6fe37307add463fa1" display="maybe" xr:uid="{00000000-0004-0000-0500-000064020000}"/>
    <hyperlink ref="Q264" location="'Reasons Detailed Information'!_63d6b349fb1ed0f6fe37307add463fa1" display="maybe" xr:uid="{00000000-0004-0000-0500-000065020000}"/>
    <hyperlink ref="Q265" location="'Reasons Detailed Information'!_63d6b349fb1ed0f6fe37307add463fa1" display="maybe" xr:uid="{00000000-0004-0000-0500-000066020000}"/>
    <hyperlink ref="Q266" location="'Reasons Detailed Information'!_63d6b349fb1ed0f6fe37307add463fa1" display="maybe" xr:uid="{00000000-0004-0000-0500-000067020000}"/>
    <hyperlink ref="Q267" location="'Reasons Detailed Information'!_63d6b349fb1ed0f6fe37307add463fa1" display="maybe" xr:uid="{00000000-0004-0000-0500-000068020000}"/>
    <hyperlink ref="Q268" location="'Reasons Detailed Information'!_63d6b349fb1ed0f6fe37307add463fa1" display="maybe" xr:uid="{00000000-0004-0000-0500-000069020000}"/>
    <hyperlink ref="Q269" location="'Reasons Detailed Information'!_63d6b349fb1ed0f6fe37307add463fa1" display="maybe" xr:uid="{00000000-0004-0000-0500-00006A020000}"/>
    <hyperlink ref="Q270" location="'Reasons Detailed Information'!_63d6b349fb1ed0f6fe37307add463fa1" display="maybe" xr:uid="{00000000-0004-0000-0500-00006B020000}"/>
    <hyperlink ref="R270" location="'Reasons Detailed Information'!_350acfa7d2b666fcf2c762acdf0f1270" display="maybe" xr:uid="{00000000-0004-0000-0500-00006C020000}"/>
    <hyperlink ref="Q271" location="'Reasons Detailed Information'!_63d6b349fb1ed0f6fe37307add463fa1" display="in use" xr:uid="{00000000-0004-0000-0500-00006D020000}"/>
    <hyperlink ref="R271" location="'Reasons Detailed Information'!_350acfa7d2b666fcf2c762acdf0f1270" display="in use" xr:uid="{00000000-0004-0000-0500-00006E020000}"/>
    <hyperlink ref="Q272" location="'Reasons Detailed Information'!_63d6b349fb1ed0f6fe37307add463fa1" display="in use" xr:uid="{00000000-0004-0000-0500-00006F020000}"/>
    <hyperlink ref="R272" location="'Reasons Detailed Information'!_350acfa7d2b666fcf2c762acdf0f1270" display="in use" xr:uid="{00000000-0004-0000-0500-000070020000}"/>
    <hyperlink ref="P273" location="'Reasons Detailed Information'!_0bd28164131de220aecb4625f7572a56" display="in use" xr:uid="{00000000-0004-0000-0500-000071020000}"/>
    <hyperlink ref="Q274" location="'Reasons Detailed Information'!_63d6b349fb1ed0f6fe37307add463fa1" display="maybe" xr:uid="{00000000-0004-0000-0500-000072020000}"/>
    <hyperlink ref="R274" location="'Reasons Detailed Information'!_350acfa7d2b666fcf2c762acdf0f1270" display="maybe" xr:uid="{00000000-0004-0000-0500-000073020000}"/>
    <hyperlink ref="Q276" location="'Reasons Detailed Information'!_63d6b349fb1ed0f6fe37307add463fa1" display="maybe" xr:uid="{00000000-0004-0000-0500-000074020000}"/>
    <hyperlink ref="R276" location="'Reasons Detailed Information'!_350acfa7d2b666fcf2c762acdf0f1270" display="maybe" xr:uid="{00000000-0004-0000-0500-000075020000}"/>
    <hyperlink ref="P277" location="'Reasons Detailed Information'!_0bd28164131de220aecb4625f7572a56" display="in use" xr:uid="{00000000-0004-0000-0500-000076020000}"/>
    <hyperlink ref="Q277" location="'Reasons Detailed Information'!_63d6b349fb1ed0f6fe37307add463fa1" display="maybe" xr:uid="{00000000-0004-0000-0500-000077020000}"/>
    <hyperlink ref="R277" location="'Reasons Detailed Information'!_350acfa7d2b666fcf2c762acdf0f1270" display="maybe" xr:uid="{00000000-0004-0000-0500-000078020000}"/>
    <hyperlink ref="P278" location="'Reasons Detailed Information'!_0bd28164131de220aecb4625f7572a56" display="in use" xr:uid="{00000000-0004-0000-0500-000079020000}"/>
    <hyperlink ref="Q278" location="'Reasons Detailed Information'!_63d6b349fb1ed0f6fe37307add463fa1" display="maybe" xr:uid="{00000000-0004-0000-0500-00007A020000}"/>
    <hyperlink ref="R278" location="'Reasons Detailed Information'!_350acfa7d2b666fcf2c762acdf0f1270" display="maybe" xr:uid="{00000000-0004-0000-0500-00007B020000}"/>
    <hyperlink ref="Q279" location="'Reasons Detailed Information'!_63d6b349fb1ed0f6fe37307add463fa1" display="historical" xr:uid="{00000000-0004-0000-0500-00007C020000}"/>
    <hyperlink ref="R279" location="'Reasons Detailed Information'!_350acfa7d2b666fcf2c762acdf0f1270" display="historical" xr:uid="{00000000-0004-0000-0500-00007D020000}"/>
    <hyperlink ref="P280" location="'Reasons Detailed Information'!_0bd28164131de220aecb4625f7572a56" display="in use" xr:uid="{00000000-0004-0000-0500-00007E020000}"/>
    <hyperlink ref="Q280" location="'Reasons Detailed Information'!_63d6b349fb1ed0f6fe37307add463fa1" display="in use" xr:uid="{00000000-0004-0000-0500-00007F020000}"/>
    <hyperlink ref="R280" location="'Reasons Detailed Information'!_350acfa7d2b666fcf2c762acdf0f1270" display="in use" xr:uid="{00000000-0004-0000-0500-000080020000}"/>
    <hyperlink ref="P281" location="'Reasons Detailed Information'!_0bd28164131de220aecb4625f7572a56" display="in use" xr:uid="{00000000-0004-0000-0500-000081020000}"/>
    <hyperlink ref="Q281" location="'Reasons Detailed Information'!_63d6b349fb1ed0f6fe37307add463fa1" display="in use" xr:uid="{00000000-0004-0000-0500-000082020000}"/>
    <hyperlink ref="R281" location="'Reasons Detailed Information'!_350acfa7d2b666fcf2c762acdf0f1270" display="in use" xr:uid="{00000000-0004-0000-0500-000083020000}"/>
    <hyperlink ref="Q283" location="'Reasons Detailed Information'!_63d6b349fb1ed0f6fe37307add463fa1" display="maybe" xr:uid="{00000000-0004-0000-0500-000084020000}"/>
    <hyperlink ref="R283" location="'Reasons Detailed Information'!_350acfa7d2b666fcf2c762acdf0f1270" display="maybe" xr:uid="{00000000-0004-0000-0500-000085020000}"/>
    <hyperlink ref="Q284" location="'Reasons Detailed Information'!_63d6b349fb1ed0f6fe37307add463fa1" display="maybe" xr:uid="{00000000-0004-0000-0500-000086020000}"/>
    <hyperlink ref="R284" location="'Reasons Detailed Information'!_350acfa7d2b666fcf2c762acdf0f1270" display="maybe" xr:uid="{00000000-0004-0000-0500-000087020000}"/>
    <hyperlink ref="Q285" location="'Reasons Detailed Information'!_63d6b349fb1ed0f6fe37307add463fa1" display="maybe" xr:uid="{00000000-0004-0000-0500-000088020000}"/>
    <hyperlink ref="P286" location="'Reasons Detailed Information'!_0bd28164131de220aecb4625f7572a56" display="in use" xr:uid="{00000000-0004-0000-0500-000089020000}"/>
    <hyperlink ref="Q286" location="'Reasons Detailed Information'!_63d6b349fb1ed0f6fe37307add463fa1" display="maybe" xr:uid="{00000000-0004-0000-0500-00008A020000}"/>
    <hyperlink ref="R286" location="'Reasons Detailed Information'!_350acfa7d2b666fcf2c762acdf0f1270" display="maybe" xr:uid="{00000000-0004-0000-0500-00008B020000}"/>
    <hyperlink ref="Q287" location="'Reasons Detailed Information'!_63d6b349fb1ed0f6fe37307add463fa1" display="in use" xr:uid="{00000000-0004-0000-0500-00008C020000}"/>
    <hyperlink ref="R287" location="'Reasons Detailed Information'!_350acfa7d2b666fcf2c762acdf0f1270" display="in use" xr:uid="{00000000-0004-0000-0500-00008D020000}"/>
    <hyperlink ref="P288" location="'Reasons Detailed Information'!_0bd28164131de220aecb4625f7572a56" display="in use" xr:uid="{00000000-0004-0000-0500-00008E020000}"/>
    <hyperlink ref="Q288" location="'Reasons Detailed Information'!_63d6b349fb1ed0f6fe37307add463fa1" display="maybe" xr:uid="{00000000-0004-0000-0500-00008F020000}"/>
    <hyperlink ref="R288" location="'Reasons Detailed Information'!_350acfa7d2b666fcf2c762acdf0f1270" display="maybe" xr:uid="{00000000-0004-0000-0500-000090020000}"/>
    <hyperlink ref="Q289" location="'Reasons Detailed Information'!_63d6b349fb1ed0f6fe37307add463fa1" display="maybe" xr:uid="{00000000-0004-0000-0500-000091020000}"/>
    <hyperlink ref="R289" location="'Reasons Detailed Information'!_350acfa7d2b666fcf2c762acdf0f1270" display="maybe" xr:uid="{00000000-0004-0000-0500-000092020000}"/>
    <hyperlink ref="Q290" location="'Reasons Detailed Information'!_63d6b349fb1ed0f6fe37307add463fa1" display="maybe" xr:uid="{00000000-0004-0000-0500-000093020000}"/>
    <hyperlink ref="R290" location="'Reasons Detailed Information'!_350acfa7d2b666fcf2c762acdf0f1270" display="maybe" xr:uid="{00000000-0004-0000-0500-000094020000}"/>
    <hyperlink ref="P291" location="'Reasons Detailed Information'!_0bd28164131de220aecb4625f7572a56" display="in use" xr:uid="{00000000-0004-0000-0500-000095020000}"/>
    <hyperlink ref="Q291" location="'Reasons Detailed Information'!_63d6b349fb1ed0f6fe37307add463fa1" display="maybe" xr:uid="{00000000-0004-0000-0500-000096020000}"/>
    <hyperlink ref="R291" location="'Reasons Detailed Information'!_350acfa7d2b666fcf2c762acdf0f1270" display="maybe" xr:uid="{00000000-0004-0000-0500-000097020000}"/>
    <hyperlink ref="Q292" location="'Reasons Detailed Information'!_63d6b349fb1ed0f6fe37307add463fa1" display="maybe" xr:uid="{00000000-0004-0000-0500-000098020000}"/>
    <hyperlink ref="R292" location="'Reasons Detailed Information'!_350acfa7d2b666fcf2c762acdf0f1270" display="maybe" xr:uid="{00000000-0004-0000-0500-000099020000}"/>
    <hyperlink ref="P293" location="'Reasons Detailed Information'!_0bd28164131de220aecb4625f7572a56" display="in use" xr:uid="{00000000-0004-0000-0500-00009A020000}"/>
    <hyperlink ref="Q293" location="'Reasons Detailed Information'!_63d6b349fb1ed0f6fe37307add463fa1" display="maybe" xr:uid="{00000000-0004-0000-0500-00009B020000}"/>
    <hyperlink ref="R293" location="'Reasons Detailed Information'!_350acfa7d2b666fcf2c762acdf0f1270" display="maybe" xr:uid="{00000000-0004-0000-0500-00009C020000}"/>
    <hyperlink ref="Q294" location="'Reasons Detailed Information'!_63d6b349fb1ed0f6fe37307add463fa1" display="maybe" xr:uid="{00000000-0004-0000-0500-00009D020000}"/>
    <hyperlink ref="R294" location="'Reasons Detailed Information'!_350acfa7d2b666fcf2c762acdf0f1270" display="maybe" xr:uid="{00000000-0004-0000-0500-00009E020000}"/>
    <hyperlink ref="Q295" location="'Reasons Detailed Information'!_63d6b349fb1ed0f6fe37307add463fa1" display="maybe" xr:uid="{00000000-0004-0000-0500-00009F020000}"/>
    <hyperlink ref="R295" location="'Reasons Detailed Information'!_350acfa7d2b666fcf2c762acdf0f1270" display="maybe" xr:uid="{00000000-0004-0000-0500-0000A0020000}"/>
    <hyperlink ref="Q296" location="'Reasons Detailed Information'!_63d6b349fb1ed0f6fe37307add463fa1" display="maybe" xr:uid="{00000000-0004-0000-0500-0000A1020000}"/>
    <hyperlink ref="R296" location="'Reasons Detailed Information'!_350acfa7d2b666fcf2c762acdf0f1270" display="maybe" xr:uid="{00000000-0004-0000-0500-0000A2020000}"/>
    <hyperlink ref="Q297" location="'Reasons Detailed Information'!_63d6b349fb1ed0f6fe37307add463fa1" display="maybe" xr:uid="{00000000-0004-0000-0500-0000A3020000}"/>
    <hyperlink ref="R297" location="'Reasons Detailed Information'!_350acfa7d2b666fcf2c762acdf0f1270" display="maybe" xr:uid="{00000000-0004-0000-0500-0000A4020000}"/>
    <hyperlink ref="P298" location="'Reasons Detailed Information'!_0bd28164131de220aecb4625f7572a56" display="in use" xr:uid="{00000000-0004-0000-0500-0000A5020000}"/>
    <hyperlink ref="Q298" location="'Reasons Detailed Information'!_63d6b349fb1ed0f6fe37307add463fa1" display="maybe" xr:uid="{00000000-0004-0000-0500-0000A6020000}"/>
    <hyperlink ref="R298" location="'Reasons Detailed Information'!_350acfa7d2b666fcf2c762acdf0f1270" display="maybe" xr:uid="{00000000-0004-0000-0500-0000A7020000}"/>
    <hyperlink ref="Q299" location="'Reasons Detailed Information'!_63d6b349fb1ed0f6fe37307add463fa1" display="maybe" xr:uid="{00000000-0004-0000-0500-0000A8020000}"/>
    <hyperlink ref="R299" location="'Reasons Detailed Information'!_350acfa7d2b666fcf2c762acdf0f1270" display="maybe" xr:uid="{00000000-0004-0000-0500-0000A9020000}"/>
    <hyperlink ref="Q300" location="'Reasons Detailed Information'!_63d6b349fb1ed0f6fe37307add463fa1" display="maybe" xr:uid="{00000000-0004-0000-0500-0000AA020000}"/>
    <hyperlink ref="R300" location="'Reasons Detailed Information'!_350acfa7d2b666fcf2c762acdf0f1270" display="maybe" xr:uid="{00000000-0004-0000-0500-0000AB020000}"/>
    <hyperlink ref="P301" location="'Reasons Detailed Information'!_0bd28164131de220aecb4625f7572a56" display="in use" xr:uid="{00000000-0004-0000-0500-0000AC020000}"/>
    <hyperlink ref="Q302" location="'Reasons Detailed Information'!_63d6b349fb1ed0f6fe37307add463fa1" display="in use" xr:uid="{00000000-0004-0000-0500-0000AD020000}"/>
    <hyperlink ref="R302" location="'Reasons Detailed Information'!_350acfa7d2b666fcf2c762acdf0f1270" display="in use" xr:uid="{00000000-0004-0000-0500-0000AE020000}"/>
    <hyperlink ref="Q303" location="'Reasons Detailed Information'!_63d6b349fb1ed0f6fe37307add463fa1" display="in use" xr:uid="{00000000-0004-0000-0500-0000AF020000}"/>
    <hyperlink ref="R303" location="'Reasons Detailed Information'!_350acfa7d2b666fcf2c762acdf0f1270" display="in use" xr:uid="{00000000-0004-0000-0500-0000B0020000}"/>
    <hyperlink ref="P304" location="'Reasons Detailed Information'!_0bd28164131de220aecb4625f7572a56" display="in use" xr:uid="{00000000-0004-0000-0500-0000B1020000}"/>
    <hyperlink ref="Q304" location="'Reasons Detailed Information'!_63d6b349fb1ed0f6fe37307add463fa1" display="maybe" xr:uid="{00000000-0004-0000-0500-0000B2020000}"/>
    <hyperlink ref="R304" location="'Reasons Detailed Information'!_350acfa7d2b666fcf2c762acdf0f1270" display="maybe" xr:uid="{00000000-0004-0000-0500-0000B3020000}"/>
    <hyperlink ref="Q305" location="'Reasons Detailed Information'!_63d6b349fb1ed0f6fe37307add463fa1" display="in use" xr:uid="{00000000-0004-0000-0500-0000B4020000}"/>
    <hyperlink ref="R305" location="'Reasons Detailed Information'!_350acfa7d2b666fcf2c762acdf0f1270" display="in use" xr:uid="{00000000-0004-0000-0500-0000B5020000}"/>
    <hyperlink ref="P306" location="'Reasons Detailed Information'!_0bd28164131de220aecb4625f7572a56" display="in use" xr:uid="{00000000-0004-0000-0500-0000B6020000}"/>
    <hyperlink ref="Q306" location="'Reasons Detailed Information'!_63d6b349fb1ed0f6fe37307add463fa1" display="maybe" xr:uid="{00000000-0004-0000-0500-0000B7020000}"/>
    <hyperlink ref="R306" location="'Reasons Detailed Information'!_350acfa7d2b666fcf2c762acdf0f1270" display="maybe" xr:uid="{00000000-0004-0000-0500-0000B8020000}"/>
    <hyperlink ref="L308" location="'Reasons Detailed Information'!_c337271d45aee790a72cb9516d747f89" display="in use" xr:uid="{00000000-0004-0000-0500-0000B9020000}"/>
    <hyperlink ref="Q308" location="'Reasons Detailed Information'!_63d6b349fb1ed0f6fe37307add463fa1" display="maybe" xr:uid="{00000000-0004-0000-0500-0000BA020000}"/>
    <hyperlink ref="R308" location="'Reasons Detailed Information'!_350acfa7d2b666fcf2c762acdf0f1270" display="maybe" xr:uid="{00000000-0004-0000-0500-0000BB020000}"/>
    <hyperlink ref="S309" location="'Reasons Detailed Information'!_0fad9128ce095bdb9521333095219f2c" display="in use" xr:uid="{00000000-0004-0000-0500-0000BC020000}"/>
    <hyperlink ref="T309" location="'Reasons Detailed Information'!_da844cd64527ab51090258ddeba14c0f" display="in use" xr:uid="{00000000-0004-0000-0500-0000BD020000}"/>
    <hyperlink ref="U309" location="'Reasons Detailed Information'!_4cfff002e5b06c942c6275887ef60c37" display="in use" xr:uid="{00000000-0004-0000-0500-0000BE020000}"/>
    <hyperlink ref="V309" location="'Reasons Detailed Information'!_5f24cab0e3aedb405d70d33c0684294c" display="in use" xr:uid="{00000000-0004-0000-0500-0000BF020000}"/>
    <hyperlink ref="Q310" location="'Reasons Detailed Information'!_63d6b349fb1ed0f6fe37307add463fa1" display="maybe" xr:uid="{00000000-0004-0000-0500-0000C0020000}"/>
    <hyperlink ref="Q311" location="'Reasons Detailed Information'!_63d6b349fb1ed0f6fe37307add463fa1" display="maybe" xr:uid="{00000000-0004-0000-0500-0000C1020000}"/>
    <hyperlink ref="Q312" location="'Reasons Detailed Information'!_63d6b349fb1ed0f6fe37307add463fa1" display="maybe" xr:uid="{00000000-0004-0000-0500-0000C2020000}"/>
    <hyperlink ref="Q313" location="'Reasons Detailed Information'!_63d6b349fb1ed0f6fe37307add463fa1" display="maybe" xr:uid="{00000000-0004-0000-0500-0000C3020000}"/>
    <hyperlink ref="Q314" location="'Reasons Detailed Information'!_63d6b349fb1ed0f6fe37307add463fa1" display="maybe" xr:uid="{00000000-0004-0000-0500-0000C4020000}"/>
    <hyperlink ref="Q315" location="'Reasons Detailed Information'!_63d6b349fb1ed0f6fe37307add463fa1" display="maybe" xr:uid="{00000000-0004-0000-0500-0000C5020000}"/>
    <hyperlink ref="Q316" location="'Reasons Detailed Information'!_63d6b349fb1ed0f6fe37307add463fa1" display="maybe" xr:uid="{00000000-0004-0000-0500-0000C6020000}"/>
    <hyperlink ref="Q317" location="'Reasons Detailed Information'!_63d6b349fb1ed0f6fe37307add463fa1" display="maybe" xr:uid="{00000000-0004-0000-0500-0000C7020000}"/>
    <hyperlink ref="Q318" location="'Reasons Detailed Information'!_63d6b349fb1ed0f6fe37307add463fa1" display="maybe" xr:uid="{00000000-0004-0000-0500-0000C8020000}"/>
    <hyperlink ref="Q319" location="'Reasons Detailed Information'!_63d6b349fb1ed0f6fe37307add463fa1" display="maybe" xr:uid="{00000000-0004-0000-0500-0000C9020000}"/>
    <hyperlink ref="Q320" location="'Reasons Detailed Information'!_63d6b349fb1ed0f6fe37307add463fa1" display="maybe" xr:uid="{00000000-0004-0000-0500-0000CA020000}"/>
    <hyperlink ref="Q321" location="'Reasons Detailed Information'!_63d6b349fb1ed0f6fe37307add463fa1" display="maybe" xr:uid="{00000000-0004-0000-0500-0000CB020000}"/>
    <hyperlink ref="Q322" location="'Reasons Detailed Information'!_63d6b349fb1ed0f6fe37307add463fa1" display="maybe" xr:uid="{00000000-0004-0000-0500-0000CC020000}"/>
    <hyperlink ref="Q323" location="'Reasons Detailed Information'!_63d6b349fb1ed0f6fe37307add463fa1" display="maybe" xr:uid="{00000000-0004-0000-0500-0000CD020000}"/>
    <hyperlink ref="Q324" location="'Reasons Detailed Information'!_63d6b349fb1ed0f6fe37307add463fa1" display="maybe" xr:uid="{00000000-0004-0000-0500-0000CE020000}"/>
    <hyperlink ref="Q325" location="'Reasons Detailed Information'!_63d6b349fb1ed0f6fe37307add463fa1" display="maybe" xr:uid="{00000000-0004-0000-0500-0000CF020000}"/>
    <hyperlink ref="Q326" location="'Reasons Detailed Information'!_63d6b349fb1ed0f6fe37307add463fa1" display="maybe" xr:uid="{00000000-0004-0000-0500-0000D0020000}"/>
    <hyperlink ref="Q327" location="'Reasons Detailed Information'!_63d6b349fb1ed0f6fe37307add463fa1" display="maybe" xr:uid="{00000000-0004-0000-0500-0000D1020000}"/>
    <hyperlink ref="Q328" location="'Reasons Detailed Information'!_63d6b349fb1ed0f6fe37307add463fa1" display="maybe" xr:uid="{00000000-0004-0000-0500-0000D2020000}"/>
    <hyperlink ref="Q329" location="'Reasons Detailed Information'!_63d6b349fb1ed0f6fe37307add463fa1" display="maybe" xr:uid="{00000000-0004-0000-0500-0000D3020000}"/>
    <hyperlink ref="Q330" location="'Reasons Detailed Information'!_63d6b349fb1ed0f6fe37307add463fa1" display="maybe" xr:uid="{00000000-0004-0000-0500-0000D4020000}"/>
    <hyperlink ref="R330" location="'Reasons Detailed Information'!_350acfa7d2b666fcf2c762acdf0f1270" display="maybe" xr:uid="{00000000-0004-0000-0500-0000D5020000}"/>
    <hyperlink ref="S331" location="'Reasons Detailed Information'!_0fad9128ce095bdb9521333095219f2c" display="in use" xr:uid="{00000000-0004-0000-0500-0000D6020000}"/>
    <hyperlink ref="T331" location="'Reasons Detailed Information'!_da844cd64527ab51090258ddeba14c0f" display="in use" xr:uid="{00000000-0004-0000-0500-0000D7020000}"/>
    <hyperlink ref="U331" location="'Reasons Detailed Information'!_4cfff002e5b06c942c6275887ef60c37" display="in use" xr:uid="{00000000-0004-0000-0500-0000D8020000}"/>
    <hyperlink ref="V331" location="'Reasons Detailed Information'!_5f24cab0e3aedb405d70d33c0684294c" display="in use" xr:uid="{00000000-0004-0000-0500-0000D9020000}"/>
    <hyperlink ref="O332" location="'Reasons Detailed Information'!_4789b8006abf89603216c8de8f977f1f" display="in use" xr:uid="{00000000-0004-0000-0500-0000DA020000}"/>
    <hyperlink ref="Q333" location="'Reasons Detailed Information'!_63d6b349fb1ed0f6fe37307add463fa1" display="in use" xr:uid="{00000000-0004-0000-0500-0000DB020000}"/>
    <hyperlink ref="R333" location="'Reasons Detailed Information'!_350acfa7d2b666fcf2c762acdf0f1270" display="in use" xr:uid="{00000000-0004-0000-0500-0000DC020000}"/>
    <hyperlink ref="S333" location="'Reasons Detailed Information'!_0fad9128ce095bdb9521333095219f2c" display="maybe" xr:uid="{00000000-0004-0000-0500-0000DD020000}"/>
    <hyperlink ref="T333" location="'Reasons Detailed Information'!_da844cd64527ab51090258ddeba14c0f" display="maybe" xr:uid="{00000000-0004-0000-0500-0000DE020000}"/>
    <hyperlink ref="U333" location="'Reasons Detailed Information'!_4cfff002e5b06c942c6275887ef60c37" display="maybe" xr:uid="{00000000-0004-0000-0500-0000DF020000}"/>
    <hyperlink ref="V333" location="'Reasons Detailed Information'!_5f24cab0e3aedb405d70d33c0684294c" display="maybe" xr:uid="{00000000-0004-0000-0500-0000E0020000}"/>
    <hyperlink ref="Q334" location="'Reasons Detailed Information'!_63d6b349fb1ed0f6fe37307add463fa1" display="maybe" xr:uid="{00000000-0004-0000-0500-0000E1020000}"/>
    <hyperlink ref="R334" location="'Reasons Detailed Information'!_350acfa7d2b666fcf2c762acdf0f1270" display="maybe" xr:uid="{00000000-0004-0000-0500-0000E2020000}"/>
    <hyperlink ref="Q335" location="'Reasons Detailed Information'!_63d6b349fb1ed0f6fe37307add463fa1" display="in use" xr:uid="{00000000-0004-0000-0500-0000E3020000}"/>
    <hyperlink ref="R335" location="'Reasons Detailed Information'!_350acfa7d2b666fcf2c762acdf0f1270" display="in use" xr:uid="{00000000-0004-0000-0500-0000E4020000}"/>
    <hyperlink ref="S335" location="'Reasons Detailed Information'!_0fad9128ce095bdb9521333095219f2c" display="maybe" xr:uid="{00000000-0004-0000-0500-0000E5020000}"/>
    <hyperlink ref="T335" location="'Reasons Detailed Information'!_da844cd64527ab51090258ddeba14c0f" display="maybe" xr:uid="{00000000-0004-0000-0500-0000E6020000}"/>
    <hyperlink ref="U335" location="'Reasons Detailed Information'!_4cfff002e5b06c942c6275887ef60c37" display="maybe" xr:uid="{00000000-0004-0000-0500-0000E7020000}"/>
    <hyperlink ref="V335" location="'Reasons Detailed Information'!_5f24cab0e3aedb405d70d33c0684294c" display="maybe" xr:uid="{00000000-0004-0000-0500-0000E8020000}"/>
    <hyperlink ref="Q336" location="'Reasons Detailed Information'!_63d6b349fb1ed0f6fe37307add463fa1" display="maybe" xr:uid="{00000000-0004-0000-0500-0000E9020000}"/>
    <hyperlink ref="R336" location="'Reasons Detailed Information'!_350acfa7d2b666fcf2c762acdf0f1270" display="maybe" xr:uid="{00000000-0004-0000-0500-0000EA020000}"/>
    <hyperlink ref="Q337" location="'Reasons Detailed Information'!_63d6b349fb1ed0f6fe37307add463fa1" display="maybe" xr:uid="{00000000-0004-0000-0500-0000EB020000}"/>
    <hyperlink ref="R337" location="'Reasons Detailed Information'!_350acfa7d2b666fcf2c762acdf0f1270" display="maybe" xr:uid="{00000000-0004-0000-0500-0000EC020000}"/>
    <hyperlink ref="Q338" location="'Reasons Detailed Information'!_63d6b349fb1ed0f6fe37307add463fa1" display="maybe" xr:uid="{00000000-0004-0000-0500-0000ED020000}"/>
    <hyperlink ref="R338" location="'Reasons Detailed Information'!_350acfa7d2b666fcf2c762acdf0f1270" display="maybe" xr:uid="{00000000-0004-0000-0500-0000EE020000}"/>
    <hyperlink ref="Q339" location="'Reasons Detailed Information'!_63d6b349fb1ed0f6fe37307add463fa1" display="maybe" xr:uid="{00000000-0004-0000-0500-0000EF020000}"/>
    <hyperlink ref="R339" location="'Reasons Detailed Information'!_350acfa7d2b666fcf2c762acdf0f1270" display="maybe" xr:uid="{00000000-0004-0000-0500-0000F0020000}"/>
    <hyperlink ref="Q340" location="'Reasons Detailed Information'!_63d6b349fb1ed0f6fe37307add463fa1" display="maybe" xr:uid="{00000000-0004-0000-0500-0000F1020000}"/>
    <hyperlink ref="R340" location="'Reasons Detailed Information'!_350acfa7d2b666fcf2c762acdf0f1270" display="maybe" xr:uid="{00000000-0004-0000-0500-0000F2020000}"/>
    <hyperlink ref="Q341" location="'Reasons Detailed Information'!_63d6b349fb1ed0f6fe37307add463fa1" display="maybe" xr:uid="{00000000-0004-0000-0500-0000F3020000}"/>
    <hyperlink ref="R341" location="'Reasons Detailed Information'!_350acfa7d2b666fcf2c762acdf0f1270" display="maybe" xr:uid="{00000000-0004-0000-0500-0000F4020000}"/>
    <hyperlink ref="Q342" location="'Reasons Detailed Information'!_63d6b349fb1ed0f6fe37307add463fa1" display="maybe" xr:uid="{00000000-0004-0000-0500-0000F5020000}"/>
    <hyperlink ref="R342" location="'Reasons Detailed Information'!_350acfa7d2b666fcf2c762acdf0f1270" display="maybe" xr:uid="{00000000-0004-0000-0500-0000F6020000}"/>
    <hyperlink ref="Q343" location="'Reasons Detailed Information'!_63d6b349fb1ed0f6fe37307add463fa1" display="maybe" xr:uid="{00000000-0004-0000-0500-0000F7020000}"/>
    <hyperlink ref="R343" location="'Reasons Detailed Information'!_350acfa7d2b666fcf2c762acdf0f1270" display="maybe" xr:uid="{00000000-0004-0000-0500-0000F8020000}"/>
    <hyperlink ref="Q344" location="'Reasons Detailed Information'!_63d6b349fb1ed0f6fe37307add463fa1" display="maybe" xr:uid="{00000000-0004-0000-0500-0000F9020000}"/>
    <hyperlink ref="R344" location="'Reasons Detailed Information'!_350acfa7d2b666fcf2c762acdf0f1270" display="maybe" xr:uid="{00000000-0004-0000-0500-0000FA020000}"/>
    <hyperlink ref="Q345" location="'Reasons Detailed Information'!_63d6b349fb1ed0f6fe37307add463fa1" display="maybe" xr:uid="{00000000-0004-0000-0500-0000FB020000}"/>
    <hyperlink ref="R345" location="'Reasons Detailed Information'!_350acfa7d2b666fcf2c762acdf0f1270" display="maybe" xr:uid="{00000000-0004-0000-0500-0000FC020000}"/>
    <hyperlink ref="Q346" location="'Reasons Detailed Information'!_63d6b349fb1ed0f6fe37307add463fa1" display="maybe" xr:uid="{00000000-0004-0000-0500-0000FD020000}"/>
    <hyperlink ref="R346" location="'Reasons Detailed Information'!_350acfa7d2b666fcf2c762acdf0f1270" display="maybe" xr:uid="{00000000-0004-0000-0500-0000FE020000}"/>
    <hyperlink ref="Q347" location="'Reasons Detailed Information'!_63d6b349fb1ed0f6fe37307add463fa1" display="maybe" xr:uid="{00000000-0004-0000-0500-0000FF020000}"/>
    <hyperlink ref="R347" location="'Reasons Detailed Information'!_350acfa7d2b666fcf2c762acdf0f1270" display="maybe" xr:uid="{00000000-0004-0000-0500-000000030000}"/>
    <hyperlink ref="Q348" location="'Reasons Detailed Information'!_63d6b349fb1ed0f6fe37307add463fa1" display="maybe" xr:uid="{00000000-0004-0000-0500-000001030000}"/>
    <hyperlink ref="R348" location="'Reasons Detailed Information'!_350acfa7d2b666fcf2c762acdf0f1270" display="maybe" xr:uid="{00000000-0004-0000-0500-000002030000}"/>
    <hyperlink ref="Q349" location="'Reasons Detailed Information'!_63d6b349fb1ed0f6fe37307add463fa1" display="maybe" xr:uid="{00000000-0004-0000-0500-000003030000}"/>
    <hyperlink ref="R349" location="'Reasons Detailed Information'!_350acfa7d2b666fcf2c762acdf0f1270" display="maybe" xr:uid="{00000000-0004-0000-0500-000004030000}"/>
    <hyperlink ref="Q350" location="'Reasons Detailed Information'!_63d6b349fb1ed0f6fe37307add463fa1" display="maybe" xr:uid="{00000000-0004-0000-0500-000005030000}"/>
    <hyperlink ref="R350" location="'Reasons Detailed Information'!_350acfa7d2b666fcf2c762acdf0f1270" display="maybe" xr:uid="{00000000-0004-0000-0500-000006030000}"/>
    <hyperlink ref="Q351" location="'Reasons Detailed Information'!_63d6b349fb1ed0f6fe37307add463fa1" display="maybe" xr:uid="{00000000-0004-0000-0500-000007030000}"/>
    <hyperlink ref="R351" location="'Reasons Detailed Information'!_350acfa7d2b666fcf2c762acdf0f1270" display="maybe" xr:uid="{00000000-0004-0000-0500-000008030000}"/>
    <hyperlink ref="Q352" location="'Reasons Detailed Information'!_63d6b349fb1ed0f6fe37307add463fa1" display="maybe" xr:uid="{00000000-0004-0000-0500-000009030000}"/>
    <hyperlink ref="R352" location="'Reasons Detailed Information'!_350acfa7d2b666fcf2c762acdf0f1270" display="maybe" xr:uid="{00000000-0004-0000-0500-00000A030000}"/>
    <hyperlink ref="Q353" location="'Reasons Detailed Information'!_63d6b349fb1ed0f6fe37307add463fa1" display="maybe" xr:uid="{00000000-0004-0000-0500-00000B030000}"/>
    <hyperlink ref="R353" location="'Reasons Detailed Information'!_350acfa7d2b666fcf2c762acdf0f1270" display="maybe" xr:uid="{00000000-0004-0000-0500-00000C030000}"/>
    <hyperlink ref="Q354" location="'Reasons Detailed Information'!_63d6b349fb1ed0f6fe37307add463fa1" display="maybe" xr:uid="{00000000-0004-0000-0500-00000D030000}"/>
    <hyperlink ref="R354" location="'Reasons Detailed Information'!_350acfa7d2b666fcf2c762acdf0f1270" display="maybe" xr:uid="{00000000-0004-0000-0500-00000E030000}"/>
    <hyperlink ref="Q355" location="'Reasons Detailed Information'!_63d6b349fb1ed0f6fe37307add463fa1" display="maybe" xr:uid="{00000000-0004-0000-0500-00000F030000}"/>
    <hyperlink ref="R355" location="'Reasons Detailed Information'!_350acfa7d2b666fcf2c762acdf0f1270" display="maybe" xr:uid="{00000000-0004-0000-0500-000010030000}"/>
    <hyperlink ref="Q356" location="'Reasons Detailed Information'!_63d6b349fb1ed0f6fe37307add463fa1" display="maybe" xr:uid="{00000000-0004-0000-0500-000011030000}"/>
    <hyperlink ref="R356" location="'Reasons Detailed Information'!_350acfa7d2b666fcf2c762acdf0f1270" display="maybe" xr:uid="{00000000-0004-0000-0500-000012030000}"/>
    <hyperlink ref="Q357" location="'Reasons Detailed Information'!_63d6b349fb1ed0f6fe37307add463fa1" display="maybe" xr:uid="{00000000-0004-0000-0500-000013030000}"/>
    <hyperlink ref="R357" location="'Reasons Detailed Information'!_350acfa7d2b666fcf2c762acdf0f1270" display="maybe" xr:uid="{00000000-0004-0000-0500-000014030000}"/>
    <hyperlink ref="Q358" location="'Reasons Detailed Information'!_63d6b349fb1ed0f6fe37307add463fa1" display="maybe" xr:uid="{00000000-0004-0000-0500-000015030000}"/>
    <hyperlink ref="R358" location="'Reasons Detailed Information'!_350acfa7d2b666fcf2c762acdf0f1270" display="maybe" xr:uid="{00000000-0004-0000-0500-000016030000}"/>
    <hyperlink ref="Q359" location="'Reasons Detailed Information'!_63d6b349fb1ed0f6fe37307add463fa1" display="maybe" xr:uid="{00000000-0004-0000-0500-000017030000}"/>
    <hyperlink ref="R359" location="'Reasons Detailed Information'!_350acfa7d2b666fcf2c762acdf0f1270" display="maybe" xr:uid="{00000000-0004-0000-0500-000018030000}"/>
    <hyperlink ref="Q360" location="'Reasons Detailed Information'!_63d6b349fb1ed0f6fe37307add463fa1" display="maybe" xr:uid="{00000000-0004-0000-0500-000019030000}"/>
    <hyperlink ref="R360" location="'Reasons Detailed Information'!_350acfa7d2b666fcf2c762acdf0f1270" display="maybe" xr:uid="{00000000-0004-0000-0500-00001A030000}"/>
    <hyperlink ref="Q361" location="'Reasons Detailed Information'!_63d6b349fb1ed0f6fe37307add463fa1" display="maybe" xr:uid="{00000000-0004-0000-0500-00001B030000}"/>
    <hyperlink ref="R361" location="'Reasons Detailed Information'!_350acfa7d2b666fcf2c762acdf0f1270" display="maybe" xr:uid="{00000000-0004-0000-0500-00001C030000}"/>
    <hyperlink ref="N362" location="'Reasons Detailed Information'!_9b4d2dc0abc1ad32bfdbed3bc2638bb6" display="in use" xr:uid="{00000000-0004-0000-0500-00001D030000}"/>
    <hyperlink ref="Q362" location="'Reasons Detailed Information'!_63d6b349fb1ed0f6fe37307add463fa1" display="maybe" xr:uid="{00000000-0004-0000-0500-00001E030000}"/>
    <hyperlink ref="R362" location="'Reasons Detailed Information'!_350acfa7d2b666fcf2c762acdf0f1270" display="maybe" xr:uid="{00000000-0004-0000-0500-00001F030000}"/>
    <hyperlink ref="Q363" location="'Reasons Detailed Information'!_63d6b349fb1ed0f6fe37307add463fa1" display="maybe" xr:uid="{00000000-0004-0000-0500-000020030000}"/>
    <hyperlink ref="R363" location="'Reasons Detailed Information'!_350acfa7d2b666fcf2c762acdf0f1270" display="maybe" xr:uid="{00000000-0004-0000-0500-000021030000}"/>
    <hyperlink ref="Q364" location="'Reasons Detailed Information'!_63d6b349fb1ed0f6fe37307add463fa1" display="maybe" xr:uid="{00000000-0004-0000-0500-000022030000}"/>
    <hyperlink ref="R364" location="'Reasons Detailed Information'!_350acfa7d2b666fcf2c762acdf0f1270" display="maybe" xr:uid="{00000000-0004-0000-0500-000023030000}"/>
    <hyperlink ref="Q365" location="'Reasons Detailed Information'!_63d6b349fb1ed0f6fe37307add463fa1" display="maybe" xr:uid="{00000000-0004-0000-0500-000024030000}"/>
    <hyperlink ref="R365" location="'Reasons Detailed Information'!_350acfa7d2b666fcf2c762acdf0f1270" display="maybe" xr:uid="{00000000-0004-0000-0500-000025030000}"/>
    <hyperlink ref="Q366" location="'Reasons Detailed Information'!_63d6b349fb1ed0f6fe37307add463fa1" display="maybe" xr:uid="{00000000-0004-0000-0500-000026030000}"/>
    <hyperlink ref="R366" location="'Reasons Detailed Information'!_350acfa7d2b666fcf2c762acdf0f1270" display="maybe" xr:uid="{00000000-0004-0000-0500-000027030000}"/>
    <hyperlink ref="Q367" location="'Reasons Detailed Information'!_63d6b349fb1ed0f6fe37307add463fa1" display="maybe" xr:uid="{00000000-0004-0000-0500-000028030000}"/>
    <hyperlink ref="R367" location="'Reasons Detailed Information'!_350acfa7d2b666fcf2c762acdf0f1270" display="maybe" xr:uid="{00000000-0004-0000-0500-000029030000}"/>
    <hyperlink ref="Q368" location="'Reasons Detailed Information'!_63d6b349fb1ed0f6fe37307add463fa1" display="maybe" xr:uid="{00000000-0004-0000-0500-00002A030000}"/>
    <hyperlink ref="R368" location="'Reasons Detailed Information'!_350acfa7d2b666fcf2c762acdf0f1270" display="maybe" xr:uid="{00000000-0004-0000-0500-00002B030000}"/>
    <hyperlink ref="Q369" location="'Reasons Detailed Information'!_63d6b349fb1ed0f6fe37307add463fa1" display="maybe" xr:uid="{00000000-0004-0000-0500-00002C030000}"/>
    <hyperlink ref="R369" location="'Reasons Detailed Information'!_350acfa7d2b666fcf2c762acdf0f1270" display="maybe" xr:uid="{00000000-0004-0000-0500-00002D030000}"/>
    <hyperlink ref="Q370" location="'Reasons Detailed Information'!_63d6b349fb1ed0f6fe37307add463fa1" display="maybe" xr:uid="{00000000-0004-0000-0500-00002E030000}"/>
    <hyperlink ref="R370" location="'Reasons Detailed Information'!_350acfa7d2b666fcf2c762acdf0f1270" display="maybe" xr:uid="{00000000-0004-0000-0500-00002F030000}"/>
    <hyperlink ref="Q371" location="'Reasons Detailed Information'!_63d6b349fb1ed0f6fe37307add463fa1" display="maybe" xr:uid="{00000000-0004-0000-0500-000030030000}"/>
    <hyperlink ref="R371" location="'Reasons Detailed Information'!_350acfa7d2b666fcf2c762acdf0f1270" display="maybe" xr:uid="{00000000-0004-0000-0500-000031030000}"/>
    <hyperlink ref="N372" location="'Reasons Detailed Information'!_9b4d2dc0abc1ad32bfdbed3bc2638bb6" display="in use" xr:uid="{00000000-0004-0000-0500-000032030000}"/>
    <hyperlink ref="Q372" location="'Reasons Detailed Information'!_63d6b349fb1ed0f6fe37307add463fa1" display="in use" xr:uid="{00000000-0004-0000-0500-000033030000}"/>
    <hyperlink ref="R372" location="'Reasons Detailed Information'!_350acfa7d2b666fcf2c762acdf0f1270" display="in use" xr:uid="{00000000-0004-0000-0500-000034030000}"/>
    <hyperlink ref="Q373" location="'Reasons Detailed Information'!_63d6b349fb1ed0f6fe37307add463fa1" display="maybe" xr:uid="{00000000-0004-0000-0500-000035030000}"/>
    <hyperlink ref="R373" location="'Reasons Detailed Information'!_350acfa7d2b666fcf2c762acdf0f1270" display="maybe" xr:uid="{00000000-0004-0000-0500-000036030000}"/>
    <hyperlink ref="S373" location="'Reasons Detailed Information'!_0fad9128ce095bdb9521333095219f2c" display="maybe" xr:uid="{00000000-0004-0000-0500-000037030000}"/>
    <hyperlink ref="T373" location="'Reasons Detailed Information'!_da844cd64527ab51090258ddeba14c0f" display="maybe" xr:uid="{00000000-0004-0000-0500-000038030000}"/>
    <hyperlink ref="U373" location="'Reasons Detailed Information'!_4cfff002e5b06c942c6275887ef60c37" display="maybe" xr:uid="{00000000-0004-0000-0500-000039030000}"/>
    <hyperlink ref="V373" location="'Reasons Detailed Information'!_5f24cab0e3aedb405d70d33c0684294c" display="maybe" xr:uid="{00000000-0004-0000-0500-00003A030000}"/>
    <hyperlink ref="M374" location="'Reasons Detailed Information'!_e835ea11d575c6f21c28f83153720968" display="in use" xr:uid="{00000000-0004-0000-0500-00003B030000}"/>
    <hyperlink ref="Q374" location="'Reasons Detailed Information'!_63d6b349fb1ed0f6fe37307add463fa1" display="maybe" xr:uid="{00000000-0004-0000-0500-00003C030000}"/>
    <hyperlink ref="R374" location="'Reasons Detailed Information'!_350acfa7d2b666fcf2c762acdf0f1270" display="maybe" xr:uid="{00000000-0004-0000-0500-00003D030000}"/>
    <hyperlink ref="Q375" location="'Reasons Detailed Information'!_63d6b349fb1ed0f6fe37307add463fa1" display="maybe" xr:uid="{00000000-0004-0000-0500-00003E030000}"/>
    <hyperlink ref="R375" location="'Reasons Detailed Information'!_350acfa7d2b666fcf2c762acdf0f1270" display="maybe" xr:uid="{00000000-0004-0000-0500-00003F030000}"/>
    <hyperlink ref="S375" location="'Reasons Detailed Information'!_0fad9128ce095bdb9521333095219f2c" display="maybe" xr:uid="{00000000-0004-0000-0500-000040030000}"/>
    <hyperlink ref="T375" location="'Reasons Detailed Information'!_da844cd64527ab51090258ddeba14c0f" display="maybe" xr:uid="{00000000-0004-0000-0500-000041030000}"/>
    <hyperlink ref="U375" location="'Reasons Detailed Information'!_4cfff002e5b06c942c6275887ef60c37" display="maybe" xr:uid="{00000000-0004-0000-0500-000042030000}"/>
    <hyperlink ref="V375" location="'Reasons Detailed Information'!_5f24cab0e3aedb405d70d33c0684294c" display="maybe" xr:uid="{00000000-0004-0000-0500-000043030000}"/>
    <hyperlink ref="Q376" location="'Reasons Detailed Information'!_63d6b349fb1ed0f6fe37307add463fa1" display="maybe" xr:uid="{00000000-0004-0000-0500-000044030000}"/>
    <hyperlink ref="R376" location="'Reasons Detailed Information'!_350acfa7d2b666fcf2c762acdf0f1270" display="maybe" xr:uid="{00000000-0004-0000-0500-000045030000}"/>
    <hyperlink ref="Q377" location="'Reasons Detailed Information'!_63d6b349fb1ed0f6fe37307add463fa1" display="maybe" xr:uid="{00000000-0004-0000-0500-000046030000}"/>
    <hyperlink ref="R377" location="'Reasons Detailed Information'!_350acfa7d2b666fcf2c762acdf0f1270" display="maybe" xr:uid="{00000000-0004-0000-0500-000047030000}"/>
    <hyperlink ref="S377" location="'Reasons Detailed Information'!_0fad9128ce095bdb9521333095219f2c" display="maybe" xr:uid="{00000000-0004-0000-0500-000048030000}"/>
    <hyperlink ref="T377" location="'Reasons Detailed Information'!_da844cd64527ab51090258ddeba14c0f" display="maybe" xr:uid="{00000000-0004-0000-0500-000049030000}"/>
    <hyperlink ref="U377" location="'Reasons Detailed Information'!_4cfff002e5b06c942c6275887ef60c37" display="maybe" xr:uid="{00000000-0004-0000-0500-00004A030000}"/>
    <hyperlink ref="V377" location="'Reasons Detailed Information'!_5f24cab0e3aedb405d70d33c0684294c" display="maybe" xr:uid="{00000000-0004-0000-0500-00004B030000}"/>
    <hyperlink ref="Q379" location="'Reasons Detailed Information'!_63d6b349fb1ed0f6fe37307add463fa1" display="maybe" xr:uid="{00000000-0004-0000-0500-00004C030000}"/>
    <hyperlink ref="R379" location="'Reasons Detailed Information'!_350acfa7d2b666fcf2c762acdf0f1270" display="maybe" xr:uid="{00000000-0004-0000-0500-00004D030000}"/>
    <hyperlink ref="Q380" location="'Reasons Detailed Information'!_63d6b349fb1ed0f6fe37307add463fa1" display="maybe" xr:uid="{00000000-0004-0000-0500-00004E030000}"/>
    <hyperlink ref="R380" location="'Reasons Detailed Information'!_350acfa7d2b666fcf2c762acdf0f1270" display="maybe" xr:uid="{00000000-0004-0000-0500-00004F030000}"/>
    <hyperlink ref="B2" location="'Table of Contents'!A1" display="TABLE OF CONTENTS" xr:uid="{00000000-0004-0000-0500-000050030000}"/>
    <hyperlink ref="B3" location="'Deployment Per Database'!A1" display="DEPLOYMENT PER DATABASE" xr:uid="{00000000-0004-0000-0500-000051030000}"/>
    <hyperlink ref="B4" location="'Compliance Estimation'!A1" display="COMPLIANCE ESTIMATION" xr:uid="{00000000-0004-0000-0500-000052030000}"/>
  </hyperlinks>
  <pageMargins left="0.7" right="0.7" top="0.75" bottom="0.75" header="0.3" footer="0.3"/>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9BF"/>
  </sheetPr>
  <dimension ref="A1:U213"/>
  <sheetViews>
    <sheetView showGridLines="0" workbookViewId="0">
      <pane ySplit="5" topLeftCell="A6" activePane="bottomLeft" state="frozen"/>
      <selection pane="bottomLeft" activeCell="D1" sqref="D1:L1"/>
    </sheetView>
  </sheetViews>
  <sheetFormatPr baseColWidth="10" defaultColWidth="8.83203125" defaultRowHeight="16" x14ac:dyDescent="0.2"/>
  <cols>
    <col min="1" max="1" width="7" style="7" customWidth="1"/>
    <col min="2" max="2" width="20" style="23" customWidth="1"/>
    <col min="3" max="3" width="40" style="23" customWidth="1"/>
    <col min="4" max="5" width="15" style="7" customWidth="1"/>
    <col min="6" max="7" width="10" style="7" customWidth="1"/>
    <col min="8" max="21" width="15" style="7" customWidth="1"/>
  </cols>
  <sheetData>
    <row r="1" spans="1:21" ht="60" customHeight="1" x14ac:dyDescent="0.2">
      <c r="A1" s="140" t="s">
        <v>32</v>
      </c>
      <c r="B1" s="153"/>
      <c r="C1" s="153"/>
      <c r="D1" s="141" t="s">
        <v>1651</v>
      </c>
      <c r="E1" s="141"/>
      <c r="F1" s="141"/>
      <c r="G1" s="141"/>
      <c r="H1" s="141"/>
      <c r="I1" s="141"/>
      <c r="J1" s="141"/>
      <c r="K1" s="141"/>
      <c r="L1" s="141"/>
      <c r="M1" s="14"/>
      <c r="N1" s="14"/>
      <c r="O1" s="14"/>
      <c r="P1" s="14"/>
      <c r="Q1" s="14"/>
      <c r="R1" s="14"/>
      <c r="S1" s="14"/>
      <c r="T1" s="14"/>
      <c r="U1" s="14"/>
    </row>
    <row r="2" spans="1:21" x14ac:dyDescent="0.2">
      <c r="A2" s="144"/>
      <c r="B2" s="170" t="s">
        <v>81</v>
      </c>
      <c r="C2" s="170"/>
    </row>
    <row r="3" spans="1:21" x14ac:dyDescent="0.2">
      <c r="A3" s="144"/>
      <c r="B3" s="170" t="s">
        <v>83</v>
      </c>
      <c r="C3" s="170"/>
    </row>
    <row r="4" spans="1:21" x14ac:dyDescent="0.2">
      <c r="A4" s="144"/>
      <c r="B4" s="170" t="s">
        <v>87</v>
      </c>
      <c r="C4" s="170"/>
    </row>
    <row r="5" spans="1:21" ht="40" customHeight="1" x14ac:dyDescent="0.2">
      <c r="A5" s="98"/>
      <c r="B5" s="99" t="s">
        <v>700</v>
      </c>
      <c r="C5" s="98" t="s">
        <v>693</v>
      </c>
      <c r="D5" s="100" t="s">
        <v>1652</v>
      </c>
      <c r="E5" s="100" t="s">
        <v>1653</v>
      </c>
      <c r="F5" s="87" t="s">
        <v>132</v>
      </c>
      <c r="G5" s="87" t="s">
        <v>131</v>
      </c>
      <c r="H5" s="87" t="s">
        <v>131</v>
      </c>
      <c r="I5" s="87" t="s">
        <v>132</v>
      </c>
      <c r="J5" s="101" t="s">
        <v>109</v>
      </c>
      <c r="K5" s="101" t="s">
        <v>35</v>
      </c>
      <c r="L5" s="101" t="s">
        <v>37</v>
      </c>
      <c r="M5" s="101" t="s">
        <v>41</v>
      </c>
      <c r="N5" s="101" t="s">
        <v>45</v>
      </c>
      <c r="O5" s="102" t="s">
        <v>112</v>
      </c>
      <c r="P5" s="102" t="s">
        <v>113</v>
      </c>
      <c r="Q5" s="102" t="s">
        <v>114</v>
      </c>
      <c r="R5" s="102" t="s">
        <v>133</v>
      </c>
      <c r="S5" s="102" t="s">
        <v>134</v>
      </c>
      <c r="T5" s="102" t="s">
        <v>117</v>
      </c>
      <c r="U5" s="102" t="s">
        <v>135</v>
      </c>
    </row>
    <row r="6" spans="1:21" x14ac:dyDescent="0.2">
      <c r="C6" s="23" t="s">
        <v>470</v>
      </c>
      <c r="D6" s="7">
        <v>1</v>
      </c>
      <c r="E6" s="7" t="s">
        <v>1654</v>
      </c>
      <c r="G6" s="7">
        <v>1</v>
      </c>
      <c r="H6" s="7">
        <v>1</v>
      </c>
    </row>
    <row r="7" spans="1:21" x14ac:dyDescent="0.2">
      <c r="C7" s="23" t="s">
        <v>718</v>
      </c>
      <c r="D7" s="7">
        <v>1</v>
      </c>
      <c r="E7" s="7" t="s">
        <v>1654</v>
      </c>
      <c r="G7" s="7">
        <v>1</v>
      </c>
      <c r="H7" s="7">
        <v>1</v>
      </c>
      <c r="L7" s="7">
        <v>1</v>
      </c>
    </row>
    <row r="8" spans="1:21" x14ac:dyDescent="0.2">
      <c r="C8" s="23" t="s">
        <v>472</v>
      </c>
      <c r="D8" s="7">
        <v>3</v>
      </c>
      <c r="E8" s="7" t="s">
        <v>1655</v>
      </c>
      <c r="G8" s="7">
        <v>1</v>
      </c>
      <c r="H8" s="7">
        <v>1</v>
      </c>
    </row>
    <row r="9" spans="1:21" x14ac:dyDescent="0.2">
      <c r="C9" s="23" t="s">
        <v>473</v>
      </c>
      <c r="D9" s="7">
        <v>1</v>
      </c>
      <c r="E9" s="7" t="s">
        <v>1654</v>
      </c>
      <c r="G9" s="7">
        <v>1</v>
      </c>
      <c r="H9" s="7">
        <v>1</v>
      </c>
    </row>
    <row r="10" spans="1:21" x14ac:dyDescent="0.2">
      <c r="C10" s="23" t="s">
        <v>475</v>
      </c>
      <c r="D10" s="7">
        <v>1</v>
      </c>
      <c r="E10" s="7" t="s">
        <v>1656</v>
      </c>
      <c r="G10" s="7">
        <v>1</v>
      </c>
      <c r="H10" s="7">
        <v>1</v>
      </c>
      <c r="L10" s="7">
        <v>1</v>
      </c>
      <c r="O10" s="7">
        <v>1</v>
      </c>
      <c r="P10" s="7">
        <v>1</v>
      </c>
    </row>
    <row r="11" spans="1:21" x14ac:dyDescent="0.2">
      <c r="C11" s="23" t="s">
        <v>476</v>
      </c>
      <c r="D11" s="7">
        <v>7</v>
      </c>
      <c r="E11" s="7" t="s">
        <v>1654</v>
      </c>
      <c r="G11" s="7">
        <v>1</v>
      </c>
      <c r="H11" s="7">
        <v>1</v>
      </c>
      <c r="M11" s="7">
        <v>7</v>
      </c>
      <c r="O11" s="7">
        <v>7</v>
      </c>
      <c r="P11" s="7">
        <v>7</v>
      </c>
    </row>
    <row r="12" spans="1:21" x14ac:dyDescent="0.2">
      <c r="C12" s="23" t="s">
        <v>477</v>
      </c>
      <c r="D12" s="7">
        <v>1</v>
      </c>
      <c r="E12" s="7" t="s">
        <v>1654</v>
      </c>
      <c r="G12" s="7">
        <v>1</v>
      </c>
      <c r="H12" s="7">
        <v>1</v>
      </c>
    </row>
    <row r="13" spans="1:21" x14ac:dyDescent="0.2">
      <c r="C13" s="23" t="s">
        <v>478</v>
      </c>
      <c r="D13" s="7">
        <v>1</v>
      </c>
      <c r="E13" s="7" t="s">
        <v>1654</v>
      </c>
      <c r="G13" s="7">
        <v>1</v>
      </c>
      <c r="H13" s="7">
        <v>1</v>
      </c>
      <c r="U13" s="7">
        <v>1</v>
      </c>
    </row>
    <row r="14" spans="1:21" x14ac:dyDescent="0.2">
      <c r="C14" s="23" t="s">
        <v>479</v>
      </c>
      <c r="D14" s="7">
        <v>1</v>
      </c>
      <c r="E14" s="7" t="s">
        <v>1656</v>
      </c>
      <c r="G14" s="7">
        <v>1</v>
      </c>
      <c r="H14" s="7">
        <v>1</v>
      </c>
      <c r="O14" s="7">
        <v>1</v>
      </c>
      <c r="P14" s="7">
        <v>1</v>
      </c>
    </row>
    <row r="15" spans="1:21" x14ac:dyDescent="0.2">
      <c r="C15" s="23" t="s">
        <v>756</v>
      </c>
      <c r="D15" s="7">
        <v>1</v>
      </c>
      <c r="E15" s="7" t="s">
        <v>1654</v>
      </c>
      <c r="G15" s="7">
        <v>1</v>
      </c>
      <c r="H15" s="7">
        <v>1</v>
      </c>
      <c r="O15" s="7">
        <v>1</v>
      </c>
    </row>
    <row r="16" spans="1:21" x14ac:dyDescent="0.2">
      <c r="C16" s="23" t="s">
        <v>480</v>
      </c>
      <c r="D16" s="7">
        <v>1</v>
      </c>
      <c r="E16" s="7" t="s">
        <v>1654</v>
      </c>
      <c r="G16" s="7">
        <v>1</v>
      </c>
      <c r="H16" s="7">
        <v>1</v>
      </c>
    </row>
    <row r="17" spans="2:21" x14ac:dyDescent="0.2">
      <c r="C17" s="23" t="s">
        <v>481</v>
      </c>
      <c r="D17" s="7">
        <v>1</v>
      </c>
      <c r="E17" s="7" t="s">
        <v>1656</v>
      </c>
      <c r="G17" s="7">
        <v>1</v>
      </c>
      <c r="H17" s="7">
        <v>1</v>
      </c>
      <c r="O17" s="7">
        <v>1</v>
      </c>
      <c r="P17" s="7">
        <v>1</v>
      </c>
    </row>
    <row r="18" spans="2:21" x14ac:dyDescent="0.2">
      <c r="B18" s="23" t="s">
        <v>1657</v>
      </c>
      <c r="C18" s="23" t="s">
        <v>766</v>
      </c>
      <c r="D18" s="7">
        <v>1</v>
      </c>
      <c r="E18" s="7" t="s">
        <v>1654</v>
      </c>
      <c r="G18" s="7">
        <v>1</v>
      </c>
      <c r="H18" s="7">
        <v>1</v>
      </c>
      <c r="J18" s="7">
        <v>1</v>
      </c>
      <c r="M18" s="7">
        <v>1</v>
      </c>
      <c r="O18" s="7">
        <v>1</v>
      </c>
      <c r="P18" s="7">
        <v>1</v>
      </c>
    </row>
    <row r="19" spans="2:21" x14ac:dyDescent="0.2">
      <c r="C19" s="23" t="s">
        <v>770</v>
      </c>
      <c r="D19" s="7">
        <v>1</v>
      </c>
      <c r="E19" s="7" t="s">
        <v>1658</v>
      </c>
      <c r="G19" s="7">
        <v>1</v>
      </c>
      <c r="H19" s="7">
        <v>1</v>
      </c>
      <c r="O19" s="7">
        <v>1</v>
      </c>
      <c r="P19" s="7">
        <v>1</v>
      </c>
    </row>
    <row r="20" spans="2:21" x14ac:dyDescent="0.2">
      <c r="B20" s="23" t="s">
        <v>1657</v>
      </c>
      <c r="C20" s="23" t="s">
        <v>774</v>
      </c>
      <c r="D20" s="7">
        <v>1</v>
      </c>
      <c r="E20" s="7" t="s">
        <v>1654</v>
      </c>
      <c r="G20" s="7">
        <v>1</v>
      </c>
      <c r="H20" s="7">
        <v>1</v>
      </c>
      <c r="J20" s="7">
        <v>1</v>
      </c>
      <c r="M20" s="7">
        <v>1</v>
      </c>
      <c r="O20" s="7">
        <v>1</v>
      </c>
      <c r="P20" s="7">
        <v>1</v>
      </c>
    </row>
    <row r="21" spans="2:21" x14ac:dyDescent="0.2">
      <c r="C21" s="23" t="s">
        <v>482</v>
      </c>
      <c r="D21" s="7">
        <v>1</v>
      </c>
      <c r="E21" s="7" t="s">
        <v>1658</v>
      </c>
      <c r="G21" s="7">
        <v>1</v>
      </c>
      <c r="H21" s="7">
        <v>1</v>
      </c>
      <c r="O21" s="7">
        <v>1</v>
      </c>
      <c r="P21" s="7">
        <v>1</v>
      </c>
    </row>
    <row r="22" spans="2:21" x14ac:dyDescent="0.2">
      <c r="B22" s="23" t="s">
        <v>1657</v>
      </c>
      <c r="C22" s="23" t="s">
        <v>779</v>
      </c>
      <c r="D22" s="7">
        <v>1</v>
      </c>
      <c r="E22" s="7" t="s">
        <v>1654</v>
      </c>
      <c r="G22" s="7">
        <v>1</v>
      </c>
      <c r="H22" s="7">
        <v>1</v>
      </c>
      <c r="J22" s="7">
        <v>1</v>
      </c>
      <c r="M22" s="7">
        <v>1</v>
      </c>
      <c r="O22" s="7">
        <v>1</v>
      </c>
      <c r="P22" s="7">
        <v>1</v>
      </c>
    </row>
    <row r="23" spans="2:21" x14ac:dyDescent="0.2">
      <c r="C23" s="23" t="s">
        <v>495</v>
      </c>
      <c r="D23" s="7">
        <v>1</v>
      </c>
      <c r="E23" s="7" t="s">
        <v>1654</v>
      </c>
      <c r="G23" s="7">
        <v>1</v>
      </c>
      <c r="H23" s="7">
        <v>1</v>
      </c>
    </row>
    <row r="24" spans="2:21" x14ac:dyDescent="0.2">
      <c r="C24" s="23" t="s">
        <v>784</v>
      </c>
      <c r="D24" s="7">
        <v>1</v>
      </c>
      <c r="E24" s="7" t="s">
        <v>1656</v>
      </c>
      <c r="G24" s="7">
        <v>1</v>
      </c>
      <c r="H24" s="7">
        <v>1</v>
      </c>
      <c r="O24" s="7">
        <v>1</v>
      </c>
      <c r="P24" s="7">
        <v>1</v>
      </c>
    </row>
    <row r="25" spans="2:21" x14ac:dyDescent="0.2">
      <c r="C25" s="23" t="s">
        <v>787</v>
      </c>
      <c r="D25" s="7">
        <v>1</v>
      </c>
      <c r="E25" s="7" t="s">
        <v>1654</v>
      </c>
      <c r="G25" s="7">
        <v>1</v>
      </c>
      <c r="H25" s="7">
        <v>1</v>
      </c>
      <c r="M25" s="7">
        <v>1</v>
      </c>
      <c r="O25" s="7">
        <v>1</v>
      </c>
      <c r="P25" s="7">
        <v>1</v>
      </c>
    </row>
    <row r="26" spans="2:21" x14ac:dyDescent="0.2">
      <c r="C26" s="23" t="s">
        <v>790</v>
      </c>
      <c r="D26" s="7">
        <v>1</v>
      </c>
      <c r="E26" s="7" t="s">
        <v>1658</v>
      </c>
      <c r="G26" s="7">
        <v>1</v>
      </c>
      <c r="H26" s="7">
        <v>1</v>
      </c>
      <c r="O26" s="7">
        <v>1</v>
      </c>
      <c r="P26" s="7">
        <v>1</v>
      </c>
      <c r="S26" s="7">
        <v>1</v>
      </c>
    </row>
    <row r="27" spans="2:21" x14ac:dyDescent="0.2">
      <c r="C27" s="23" t="s">
        <v>793</v>
      </c>
      <c r="D27" s="7">
        <v>7</v>
      </c>
      <c r="E27" s="7" t="s">
        <v>1654</v>
      </c>
      <c r="G27" s="7">
        <v>1</v>
      </c>
      <c r="H27" s="7">
        <v>1</v>
      </c>
      <c r="M27" s="7">
        <v>7</v>
      </c>
      <c r="O27" s="7">
        <v>6</v>
      </c>
      <c r="P27" s="7">
        <v>6</v>
      </c>
    </row>
    <row r="28" spans="2:21" x14ac:dyDescent="0.2">
      <c r="C28" s="23" t="s">
        <v>808</v>
      </c>
      <c r="D28" s="7">
        <v>2</v>
      </c>
      <c r="E28" s="7" t="s">
        <v>1654</v>
      </c>
      <c r="G28" s="7">
        <v>1</v>
      </c>
      <c r="H28" s="7">
        <v>1</v>
      </c>
    </row>
    <row r="29" spans="2:21" x14ac:dyDescent="0.2">
      <c r="B29" s="23" t="s">
        <v>1659</v>
      </c>
      <c r="C29" s="23" t="s">
        <v>813</v>
      </c>
      <c r="D29" s="7">
        <v>2</v>
      </c>
      <c r="E29" s="7" t="s">
        <v>1656</v>
      </c>
      <c r="G29" s="7">
        <v>1</v>
      </c>
      <c r="H29" s="7">
        <v>1</v>
      </c>
      <c r="O29" s="7">
        <v>2</v>
      </c>
      <c r="P29" s="7">
        <v>2</v>
      </c>
      <c r="U29" s="7">
        <v>2</v>
      </c>
    </row>
    <row r="30" spans="2:21" x14ac:dyDescent="0.2">
      <c r="C30" s="23" t="s">
        <v>820</v>
      </c>
      <c r="D30" s="7">
        <v>2</v>
      </c>
      <c r="E30" s="7" t="s">
        <v>1660</v>
      </c>
      <c r="G30" s="7">
        <v>1</v>
      </c>
      <c r="H30" s="7">
        <v>1</v>
      </c>
    </row>
    <row r="31" spans="2:21" x14ac:dyDescent="0.2">
      <c r="C31" s="23" t="s">
        <v>826</v>
      </c>
      <c r="D31" s="7">
        <v>2</v>
      </c>
      <c r="E31" s="7" t="s">
        <v>1658</v>
      </c>
      <c r="G31" s="7">
        <v>1</v>
      </c>
      <c r="H31" s="7">
        <v>1</v>
      </c>
      <c r="O31" s="7">
        <v>1</v>
      </c>
      <c r="P31" s="7">
        <v>1</v>
      </c>
    </row>
    <row r="32" spans="2:21" x14ac:dyDescent="0.2">
      <c r="B32" s="23" t="s">
        <v>1661</v>
      </c>
      <c r="C32" s="23" t="s">
        <v>833</v>
      </c>
      <c r="D32" s="7">
        <v>1</v>
      </c>
      <c r="E32" s="7" t="s">
        <v>1656</v>
      </c>
      <c r="G32" s="7">
        <v>1</v>
      </c>
      <c r="H32" s="7">
        <v>1</v>
      </c>
    </row>
    <row r="33" spans="2:20" x14ac:dyDescent="0.2">
      <c r="C33" s="23" t="s">
        <v>837</v>
      </c>
      <c r="D33" s="7">
        <v>3</v>
      </c>
      <c r="E33" s="7" t="s">
        <v>1660</v>
      </c>
      <c r="G33" s="7">
        <v>1</v>
      </c>
      <c r="H33" s="7">
        <v>1</v>
      </c>
    </row>
    <row r="34" spans="2:20" x14ac:dyDescent="0.2">
      <c r="C34" s="23" t="s">
        <v>844</v>
      </c>
      <c r="D34" s="7">
        <v>2</v>
      </c>
      <c r="E34" s="7" t="s">
        <v>1654</v>
      </c>
      <c r="G34" s="7">
        <v>1</v>
      </c>
      <c r="H34" s="7">
        <v>1</v>
      </c>
      <c r="R34" s="7">
        <v>1</v>
      </c>
      <c r="S34" s="7">
        <v>1</v>
      </c>
    </row>
    <row r="35" spans="2:20" x14ac:dyDescent="0.2">
      <c r="C35" s="23" t="s">
        <v>849</v>
      </c>
      <c r="D35" s="7">
        <v>1</v>
      </c>
      <c r="E35" s="7" t="s">
        <v>1656</v>
      </c>
      <c r="F35" s="7">
        <v>1</v>
      </c>
      <c r="I35" s="7">
        <v>1</v>
      </c>
      <c r="M35" s="7">
        <v>1</v>
      </c>
    </row>
    <row r="36" spans="2:20" x14ac:dyDescent="0.2">
      <c r="C36" s="23" t="s">
        <v>853</v>
      </c>
      <c r="D36" s="7">
        <v>2</v>
      </c>
      <c r="E36" s="7" t="s">
        <v>1655</v>
      </c>
      <c r="F36" s="7">
        <v>1</v>
      </c>
      <c r="I36" s="7">
        <v>1</v>
      </c>
    </row>
    <row r="37" spans="2:20" x14ac:dyDescent="0.2">
      <c r="C37" s="23" t="s">
        <v>860</v>
      </c>
      <c r="D37" s="7">
        <v>2</v>
      </c>
      <c r="E37" s="7" t="s">
        <v>1654</v>
      </c>
      <c r="G37" s="7">
        <v>1</v>
      </c>
      <c r="H37" s="7">
        <v>1</v>
      </c>
    </row>
    <row r="38" spans="2:20" x14ac:dyDescent="0.2">
      <c r="C38" s="23" t="s">
        <v>865</v>
      </c>
      <c r="D38" s="7">
        <v>1</v>
      </c>
      <c r="E38" s="7" t="s">
        <v>1656</v>
      </c>
      <c r="F38" s="7">
        <v>1</v>
      </c>
      <c r="I38" s="7">
        <v>1</v>
      </c>
    </row>
    <row r="39" spans="2:20" x14ac:dyDescent="0.2">
      <c r="C39" s="23" t="s">
        <v>483</v>
      </c>
      <c r="D39" s="7">
        <v>4</v>
      </c>
      <c r="E39" s="7" t="s">
        <v>1658</v>
      </c>
      <c r="G39" s="7">
        <v>1</v>
      </c>
      <c r="H39" s="7">
        <v>1</v>
      </c>
      <c r="O39" s="7">
        <v>4</v>
      </c>
      <c r="P39" s="7">
        <v>4</v>
      </c>
      <c r="S39" s="7">
        <v>4</v>
      </c>
    </row>
    <row r="40" spans="2:20" x14ac:dyDescent="0.2">
      <c r="C40" s="23" t="s">
        <v>877</v>
      </c>
      <c r="D40" s="7">
        <v>1</v>
      </c>
      <c r="E40" s="7" t="s">
        <v>1654</v>
      </c>
      <c r="G40" s="7">
        <v>1</v>
      </c>
      <c r="H40" s="7">
        <v>1</v>
      </c>
    </row>
    <row r="41" spans="2:20" x14ac:dyDescent="0.2">
      <c r="C41" s="23" t="s">
        <v>880</v>
      </c>
      <c r="D41" s="7">
        <v>1</v>
      </c>
      <c r="E41" s="7" t="s">
        <v>1656</v>
      </c>
      <c r="F41" s="7">
        <v>1</v>
      </c>
      <c r="I41" s="7">
        <v>1</v>
      </c>
    </row>
    <row r="42" spans="2:20" x14ac:dyDescent="0.2">
      <c r="C42" s="23" t="s">
        <v>883</v>
      </c>
      <c r="D42" s="7">
        <v>1</v>
      </c>
      <c r="E42" s="7" t="s">
        <v>1654</v>
      </c>
      <c r="F42" s="7">
        <v>1</v>
      </c>
      <c r="I42" s="7">
        <v>1</v>
      </c>
      <c r="Q42" s="7">
        <v>1</v>
      </c>
      <c r="R42" s="7">
        <v>1</v>
      </c>
      <c r="S42" s="7">
        <v>1</v>
      </c>
      <c r="T42" s="7">
        <v>1</v>
      </c>
    </row>
    <row r="43" spans="2:20" x14ac:dyDescent="0.2">
      <c r="C43" s="23" t="s">
        <v>887</v>
      </c>
      <c r="D43" s="7">
        <v>1</v>
      </c>
      <c r="E43" s="7" t="s">
        <v>1654</v>
      </c>
      <c r="G43" s="7">
        <v>1</v>
      </c>
      <c r="H43" s="7">
        <v>1</v>
      </c>
    </row>
    <row r="44" spans="2:20" x14ac:dyDescent="0.2">
      <c r="C44" s="23" t="s">
        <v>890</v>
      </c>
      <c r="D44" s="7">
        <v>1</v>
      </c>
      <c r="E44" s="7" t="s">
        <v>1654</v>
      </c>
      <c r="G44" s="7">
        <v>1</v>
      </c>
      <c r="H44" s="7">
        <v>1</v>
      </c>
      <c r="O44" s="7">
        <v>1</v>
      </c>
    </row>
    <row r="45" spans="2:20" x14ac:dyDescent="0.2">
      <c r="C45" s="23" t="s">
        <v>893</v>
      </c>
      <c r="D45" s="7">
        <v>2</v>
      </c>
      <c r="E45" s="7" t="s">
        <v>1654</v>
      </c>
      <c r="F45" s="7">
        <v>1</v>
      </c>
      <c r="I45" s="7">
        <v>1</v>
      </c>
    </row>
    <row r="46" spans="2:20" x14ac:dyDescent="0.2">
      <c r="B46" s="23" t="s">
        <v>1662</v>
      </c>
      <c r="C46" s="23" t="s">
        <v>899</v>
      </c>
      <c r="D46" s="7">
        <v>2</v>
      </c>
      <c r="E46" s="7" t="s">
        <v>1656</v>
      </c>
      <c r="G46" s="7">
        <v>1</v>
      </c>
      <c r="H46" s="7">
        <v>1</v>
      </c>
      <c r="O46" s="7">
        <v>2</v>
      </c>
      <c r="P46" s="7">
        <v>2</v>
      </c>
    </row>
    <row r="47" spans="2:20" x14ac:dyDescent="0.2">
      <c r="C47" s="23" t="s">
        <v>904</v>
      </c>
      <c r="D47" s="7">
        <v>1</v>
      </c>
      <c r="E47" s="7" t="s">
        <v>1656</v>
      </c>
      <c r="G47" s="7">
        <v>1</v>
      </c>
      <c r="H47" s="7">
        <v>1</v>
      </c>
      <c r="O47" s="7">
        <v>1</v>
      </c>
      <c r="P47" s="7">
        <v>1</v>
      </c>
    </row>
    <row r="48" spans="2:20" x14ac:dyDescent="0.2">
      <c r="C48" s="23" t="s">
        <v>907</v>
      </c>
      <c r="D48" s="7">
        <v>1</v>
      </c>
      <c r="E48" s="7" t="s">
        <v>1658</v>
      </c>
      <c r="G48" s="7">
        <v>1</v>
      </c>
      <c r="H48" s="7">
        <v>1</v>
      </c>
    </row>
    <row r="49" spans="3:21" x14ac:dyDescent="0.2">
      <c r="C49" s="23" t="s">
        <v>911</v>
      </c>
      <c r="D49" s="7">
        <v>2</v>
      </c>
      <c r="E49" s="7" t="s">
        <v>1656</v>
      </c>
      <c r="G49" s="7">
        <v>1</v>
      </c>
      <c r="H49" s="7">
        <v>1</v>
      </c>
      <c r="O49" s="7">
        <v>2</v>
      </c>
      <c r="P49" s="7">
        <v>2</v>
      </c>
    </row>
    <row r="50" spans="3:21" x14ac:dyDescent="0.2">
      <c r="C50" s="23" t="s">
        <v>916</v>
      </c>
      <c r="D50" s="7">
        <v>1</v>
      </c>
      <c r="E50" s="7" t="s">
        <v>1656</v>
      </c>
      <c r="G50" s="7">
        <v>1</v>
      </c>
      <c r="H50" s="7">
        <v>1</v>
      </c>
    </row>
    <row r="51" spans="3:21" x14ac:dyDescent="0.2">
      <c r="C51" s="23" t="s">
        <v>919</v>
      </c>
      <c r="D51" s="7">
        <v>1</v>
      </c>
      <c r="E51" s="7" t="s">
        <v>1658</v>
      </c>
      <c r="G51" s="7">
        <v>1</v>
      </c>
      <c r="H51" s="7">
        <v>1</v>
      </c>
    </row>
    <row r="52" spans="3:21" x14ac:dyDescent="0.2">
      <c r="C52" s="23" t="s">
        <v>511</v>
      </c>
      <c r="D52" s="7">
        <v>1</v>
      </c>
      <c r="E52" s="7" t="s">
        <v>1656</v>
      </c>
      <c r="G52" s="7">
        <v>1</v>
      </c>
      <c r="H52" s="7">
        <v>1</v>
      </c>
      <c r="O52" s="7">
        <v>1</v>
      </c>
      <c r="P52" s="7">
        <v>1</v>
      </c>
    </row>
    <row r="53" spans="3:21" x14ac:dyDescent="0.2">
      <c r="C53" s="23" t="s">
        <v>514</v>
      </c>
      <c r="D53" s="7">
        <v>1</v>
      </c>
      <c r="E53" s="7" t="s">
        <v>1656</v>
      </c>
      <c r="G53" s="7">
        <v>1</v>
      </c>
      <c r="H53" s="7">
        <v>1</v>
      </c>
      <c r="M53" s="7">
        <v>1</v>
      </c>
    </row>
    <row r="54" spans="3:21" x14ac:dyDescent="0.2">
      <c r="C54" s="23" t="s">
        <v>516</v>
      </c>
      <c r="D54" s="7">
        <v>4</v>
      </c>
      <c r="E54" s="7" t="s">
        <v>1654</v>
      </c>
      <c r="G54" s="7">
        <v>1</v>
      </c>
      <c r="H54" s="7">
        <v>1</v>
      </c>
    </row>
    <row r="55" spans="3:21" x14ac:dyDescent="0.2">
      <c r="C55" s="23" t="s">
        <v>521</v>
      </c>
      <c r="D55" s="7">
        <v>4</v>
      </c>
      <c r="E55" s="7" t="s">
        <v>1658</v>
      </c>
      <c r="G55" s="7">
        <v>1</v>
      </c>
      <c r="H55" s="7">
        <v>1</v>
      </c>
    </row>
    <row r="56" spans="3:21" x14ac:dyDescent="0.2">
      <c r="C56" s="23" t="s">
        <v>523</v>
      </c>
      <c r="D56" s="7">
        <v>1</v>
      </c>
      <c r="E56" s="7" t="s">
        <v>1656</v>
      </c>
      <c r="G56" s="7">
        <v>1</v>
      </c>
      <c r="H56" s="7">
        <v>1</v>
      </c>
      <c r="U56" s="7">
        <v>1</v>
      </c>
    </row>
    <row r="57" spans="3:21" x14ac:dyDescent="0.2">
      <c r="C57" s="23" t="s">
        <v>525</v>
      </c>
      <c r="D57" s="7">
        <v>2</v>
      </c>
      <c r="E57" s="7" t="s">
        <v>1654</v>
      </c>
      <c r="G57" s="7">
        <v>1</v>
      </c>
      <c r="H57" s="7">
        <v>1</v>
      </c>
    </row>
    <row r="58" spans="3:21" x14ac:dyDescent="0.2">
      <c r="C58" s="23" t="s">
        <v>527</v>
      </c>
      <c r="D58" s="7">
        <v>2</v>
      </c>
      <c r="E58" s="7" t="s">
        <v>1655</v>
      </c>
      <c r="G58" s="7">
        <v>1</v>
      </c>
      <c r="H58" s="7">
        <v>1</v>
      </c>
    </row>
    <row r="59" spans="3:21" x14ac:dyDescent="0.2">
      <c r="C59" s="23" t="s">
        <v>529</v>
      </c>
      <c r="D59" s="7">
        <v>1</v>
      </c>
      <c r="E59" s="7" t="s">
        <v>1656</v>
      </c>
      <c r="G59" s="7">
        <v>1</v>
      </c>
      <c r="H59" s="7">
        <v>1</v>
      </c>
    </row>
    <row r="60" spans="3:21" x14ac:dyDescent="0.2">
      <c r="C60" s="23" t="s">
        <v>531</v>
      </c>
      <c r="D60" s="7">
        <v>1</v>
      </c>
      <c r="E60" s="7" t="s">
        <v>1654</v>
      </c>
      <c r="G60" s="7">
        <v>1</v>
      </c>
      <c r="H60" s="7">
        <v>1</v>
      </c>
      <c r="O60" s="7">
        <v>1</v>
      </c>
      <c r="P60" s="7">
        <v>1</v>
      </c>
    </row>
    <row r="61" spans="3:21" x14ac:dyDescent="0.2">
      <c r="C61" s="23" t="s">
        <v>535</v>
      </c>
      <c r="D61" s="7">
        <v>2</v>
      </c>
      <c r="E61" s="7" t="s">
        <v>1654</v>
      </c>
      <c r="F61" s="7">
        <v>1</v>
      </c>
      <c r="I61" s="7">
        <v>1</v>
      </c>
      <c r="U61" s="7">
        <v>1</v>
      </c>
    </row>
    <row r="62" spans="3:21" x14ac:dyDescent="0.2">
      <c r="C62" s="23" t="s">
        <v>538</v>
      </c>
      <c r="D62" s="7">
        <v>1</v>
      </c>
      <c r="E62" s="7" t="s">
        <v>1654</v>
      </c>
      <c r="G62" s="7">
        <v>1</v>
      </c>
      <c r="H62" s="7">
        <v>1</v>
      </c>
      <c r="M62" s="7">
        <v>1</v>
      </c>
    </row>
    <row r="63" spans="3:21" x14ac:dyDescent="0.2">
      <c r="C63" s="23" t="s">
        <v>541</v>
      </c>
      <c r="D63" s="7">
        <v>1</v>
      </c>
      <c r="E63" s="7" t="s">
        <v>1654</v>
      </c>
      <c r="G63" s="7">
        <v>1</v>
      </c>
      <c r="H63" s="7">
        <v>1</v>
      </c>
      <c r="O63" s="7">
        <v>1</v>
      </c>
      <c r="P63" s="7">
        <v>1</v>
      </c>
    </row>
    <row r="64" spans="3:21" x14ac:dyDescent="0.2">
      <c r="C64" s="23" t="s">
        <v>543</v>
      </c>
      <c r="D64" s="7">
        <v>1</v>
      </c>
      <c r="E64" s="7" t="s">
        <v>1654</v>
      </c>
      <c r="F64" s="7">
        <v>1</v>
      </c>
      <c r="I64" s="7">
        <v>1</v>
      </c>
    </row>
    <row r="65" spans="2:21" x14ac:dyDescent="0.2">
      <c r="C65" s="23" t="s">
        <v>545</v>
      </c>
      <c r="D65" s="7">
        <v>1</v>
      </c>
      <c r="E65" s="7" t="s">
        <v>1654</v>
      </c>
      <c r="G65" s="7">
        <v>1</v>
      </c>
      <c r="H65" s="7">
        <v>1</v>
      </c>
    </row>
    <row r="66" spans="2:21" x14ac:dyDescent="0.2">
      <c r="C66" s="23" t="s">
        <v>547</v>
      </c>
      <c r="D66" s="7">
        <v>1</v>
      </c>
      <c r="E66" s="7" t="s">
        <v>1654</v>
      </c>
      <c r="G66" s="7">
        <v>1</v>
      </c>
      <c r="H66" s="7">
        <v>1</v>
      </c>
    </row>
    <row r="67" spans="2:21" x14ac:dyDescent="0.2">
      <c r="C67" s="23" t="s">
        <v>549</v>
      </c>
      <c r="D67" s="7">
        <v>1</v>
      </c>
      <c r="E67" s="7" t="s">
        <v>1656</v>
      </c>
      <c r="G67" s="7">
        <v>1</v>
      </c>
      <c r="H67" s="7">
        <v>1</v>
      </c>
      <c r="U67" s="7">
        <v>1</v>
      </c>
    </row>
    <row r="68" spans="2:21" x14ac:dyDescent="0.2">
      <c r="C68" s="23" t="s">
        <v>551</v>
      </c>
      <c r="D68" s="7">
        <v>1</v>
      </c>
      <c r="E68" s="7" t="s">
        <v>1654</v>
      </c>
      <c r="G68" s="7">
        <v>1</v>
      </c>
      <c r="H68" s="7">
        <v>1</v>
      </c>
    </row>
    <row r="69" spans="2:21" x14ac:dyDescent="0.2">
      <c r="B69" s="23" t="s">
        <v>981</v>
      </c>
      <c r="C69" s="23" t="s">
        <v>555</v>
      </c>
      <c r="D69" s="7">
        <v>2</v>
      </c>
      <c r="E69" s="7" t="s">
        <v>1654</v>
      </c>
      <c r="G69" s="7">
        <v>1</v>
      </c>
      <c r="H69" s="7">
        <v>1</v>
      </c>
      <c r="N69" s="7">
        <v>2</v>
      </c>
    </row>
    <row r="70" spans="2:21" x14ac:dyDescent="0.2">
      <c r="B70" s="23" t="s">
        <v>984</v>
      </c>
      <c r="C70" s="23" t="s">
        <v>558</v>
      </c>
      <c r="D70" s="7">
        <v>1</v>
      </c>
      <c r="E70" s="7" t="s">
        <v>1656</v>
      </c>
      <c r="G70" s="7">
        <v>1</v>
      </c>
      <c r="H70" s="7">
        <v>1</v>
      </c>
      <c r="M70" s="7">
        <v>1</v>
      </c>
    </row>
    <row r="71" spans="2:21" x14ac:dyDescent="0.2">
      <c r="C71" s="23" t="s">
        <v>561</v>
      </c>
      <c r="D71" s="7">
        <v>1</v>
      </c>
      <c r="E71" s="7" t="s">
        <v>1654</v>
      </c>
      <c r="G71" s="7">
        <v>1</v>
      </c>
      <c r="H71" s="7">
        <v>1</v>
      </c>
    </row>
    <row r="72" spans="2:21" x14ac:dyDescent="0.2">
      <c r="B72" s="23" t="s">
        <v>978</v>
      </c>
      <c r="C72" s="23" t="s">
        <v>563</v>
      </c>
      <c r="D72" s="7">
        <v>2</v>
      </c>
      <c r="E72" s="7" t="s">
        <v>1654</v>
      </c>
      <c r="G72" s="7">
        <v>1</v>
      </c>
      <c r="H72" s="7">
        <v>1</v>
      </c>
      <c r="N72" s="7">
        <v>2</v>
      </c>
    </row>
    <row r="73" spans="2:21" x14ac:dyDescent="0.2">
      <c r="C73" s="23" t="s">
        <v>566</v>
      </c>
      <c r="D73" s="7">
        <v>1</v>
      </c>
      <c r="E73" s="7" t="s">
        <v>1656</v>
      </c>
      <c r="G73" s="7">
        <v>1</v>
      </c>
      <c r="H73" s="7">
        <v>1</v>
      </c>
      <c r="O73" s="7">
        <v>1</v>
      </c>
      <c r="P73" s="7">
        <v>1</v>
      </c>
    </row>
    <row r="74" spans="2:21" x14ac:dyDescent="0.2">
      <c r="C74" s="23" t="s">
        <v>493</v>
      </c>
      <c r="D74" s="7">
        <v>1</v>
      </c>
      <c r="E74" s="7" t="s">
        <v>1656</v>
      </c>
      <c r="G74" s="7">
        <v>1</v>
      </c>
      <c r="H74" s="7">
        <v>1</v>
      </c>
      <c r="O74" s="7">
        <v>1</v>
      </c>
      <c r="P74" s="7">
        <v>1</v>
      </c>
    </row>
    <row r="75" spans="2:21" x14ac:dyDescent="0.2">
      <c r="B75" s="23" t="s">
        <v>981</v>
      </c>
      <c r="C75" s="23" t="s">
        <v>588</v>
      </c>
      <c r="D75" s="7">
        <v>2</v>
      </c>
      <c r="E75" s="7" t="s">
        <v>1654</v>
      </c>
      <c r="G75" s="7">
        <v>1</v>
      </c>
      <c r="H75" s="7">
        <v>1</v>
      </c>
      <c r="N75" s="7">
        <v>2</v>
      </c>
    </row>
    <row r="76" spans="2:21" x14ac:dyDescent="0.2">
      <c r="C76" s="23" t="s">
        <v>590</v>
      </c>
      <c r="D76" s="7">
        <v>1</v>
      </c>
      <c r="E76" s="7" t="s">
        <v>1656</v>
      </c>
      <c r="G76" s="7">
        <v>1</v>
      </c>
      <c r="H76" s="7">
        <v>1</v>
      </c>
    </row>
    <row r="77" spans="2:21" x14ac:dyDescent="0.2">
      <c r="C77" s="23" t="s">
        <v>577</v>
      </c>
      <c r="D77" s="7">
        <v>1</v>
      </c>
      <c r="E77" s="7" t="s">
        <v>1660</v>
      </c>
      <c r="F77" s="7">
        <v>1</v>
      </c>
      <c r="I77" s="7">
        <v>1</v>
      </c>
    </row>
    <row r="78" spans="2:21" x14ac:dyDescent="0.2">
      <c r="C78" s="23" t="s">
        <v>579</v>
      </c>
      <c r="D78" s="7">
        <v>1</v>
      </c>
      <c r="E78" s="7" t="s">
        <v>1656</v>
      </c>
      <c r="G78" s="7">
        <v>1</v>
      </c>
      <c r="H78" s="7">
        <v>1</v>
      </c>
      <c r="O78" s="7">
        <v>1</v>
      </c>
      <c r="P78" s="7">
        <v>1</v>
      </c>
      <c r="U78" s="7">
        <v>1</v>
      </c>
    </row>
    <row r="79" spans="2:21" x14ac:dyDescent="0.2">
      <c r="C79" s="23" t="s">
        <v>581</v>
      </c>
      <c r="D79" s="7">
        <v>1</v>
      </c>
      <c r="E79" s="7" t="s">
        <v>1656</v>
      </c>
      <c r="G79" s="7">
        <v>1</v>
      </c>
      <c r="H79" s="7">
        <v>1</v>
      </c>
      <c r="M79" s="7">
        <v>1</v>
      </c>
    </row>
    <row r="80" spans="2:21" x14ac:dyDescent="0.2">
      <c r="C80" s="23" t="s">
        <v>583</v>
      </c>
      <c r="D80" s="7">
        <v>1</v>
      </c>
      <c r="E80" s="7" t="s">
        <v>1660</v>
      </c>
      <c r="F80" s="7">
        <v>1</v>
      </c>
      <c r="I80" s="7">
        <v>1</v>
      </c>
    </row>
    <row r="81" spans="2:21" x14ac:dyDescent="0.2">
      <c r="C81" s="23" t="s">
        <v>1010</v>
      </c>
      <c r="D81" s="7">
        <v>1</v>
      </c>
      <c r="E81" s="7" t="s">
        <v>1656</v>
      </c>
      <c r="G81" s="7">
        <v>1</v>
      </c>
      <c r="H81" s="7">
        <v>1</v>
      </c>
      <c r="U81" s="7">
        <v>1</v>
      </c>
    </row>
    <row r="82" spans="2:21" x14ac:dyDescent="0.2">
      <c r="C82" s="23" t="s">
        <v>1013</v>
      </c>
      <c r="D82" s="7">
        <v>1</v>
      </c>
      <c r="E82" s="7" t="s">
        <v>1656</v>
      </c>
      <c r="G82" s="7">
        <v>1</v>
      </c>
      <c r="H82" s="7">
        <v>1</v>
      </c>
      <c r="O82" s="7">
        <v>1</v>
      </c>
      <c r="P82" s="7">
        <v>1</v>
      </c>
      <c r="U82" s="7">
        <v>1</v>
      </c>
    </row>
    <row r="83" spans="2:21" x14ac:dyDescent="0.2">
      <c r="C83" s="23" t="s">
        <v>432</v>
      </c>
      <c r="D83" s="7">
        <v>1</v>
      </c>
      <c r="E83" s="7" t="s">
        <v>1658</v>
      </c>
      <c r="G83" s="7">
        <v>1</v>
      </c>
      <c r="H83" s="7">
        <v>1</v>
      </c>
    </row>
    <row r="84" spans="2:21" x14ac:dyDescent="0.2">
      <c r="B84" s="23" t="s">
        <v>1663</v>
      </c>
      <c r="C84" s="23" t="s">
        <v>435</v>
      </c>
      <c r="D84" s="7">
        <v>1</v>
      </c>
      <c r="E84" s="7" t="s">
        <v>1656</v>
      </c>
      <c r="G84" s="7">
        <v>1</v>
      </c>
      <c r="H84" s="7">
        <v>1</v>
      </c>
      <c r="U84" s="7">
        <v>1</v>
      </c>
    </row>
    <row r="85" spans="2:21" x14ac:dyDescent="0.2">
      <c r="C85" s="23" t="s">
        <v>438</v>
      </c>
      <c r="D85" s="7">
        <v>1</v>
      </c>
      <c r="E85" s="7" t="s">
        <v>1656</v>
      </c>
      <c r="G85" s="7">
        <v>1</v>
      </c>
      <c r="H85" s="7">
        <v>1</v>
      </c>
      <c r="U85" s="7">
        <v>1</v>
      </c>
    </row>
    <row r="86" spans="2:21" x14ac:dyDescent="0.2">
      <c r="C86" s="23" t="s">
        <v>441</v>
      </c>
      <c r="D86" s="7">
        <v>1</v>
      </c>
      <c r="E86" s="7" t="s">
        <v>1658</v>
      </c>
      <c r="G86" s="7">
        <v>1</v>
      </c>
      <c r="H86" s="7">
        <v>1</v>
      </c>
      <c r="O86" s="7">
        <v>1</v>
      </c>
      <c r="P86" s="7">
        <v>1</v>
      </c>
    </row>
    <row r="87" spans="2:21" x14ac:dyDescent="0.2">
      <c r="C87" s="23" t="s">
        <v>445</v>
      </c>
      <c r="D87" s="7">
        <v>2</v>
      </c>
      <c r="E87" s="7" t="s">
        <v>1656</v>
      </c>
      <c r="G87" s="7">
        <v>1</v>
      </c>
      <c r="H87" s="7">
        <v>1</v>
      </c>
      <c r="O87" s="7">
        <v>2</v>
      </c>
      <c r="P87" s="7">
        <v>1</v>
      </c>
    </row>
    <row r="88" spans="2:21" x14ac:dyDescent="0.2">
      <c r="C88" s="23" t="s">
        <v>451</v>
      </c>
      <c r="D88" s="7">
        <v>1</v>
      </c>
      <c r="E88" s="7" t="s">
        <v>1658</v>
      </c>
      <c r="G88" s="7">
        <v>1</v>
      </c>
      <c r="H88" s="7">
        <v>1</v>
      </c>
      <c r="O88" s="7">
        <v>1</v>
      </c>
      <c r="P88" s="7">
        <v>1</v>
      </c>
    </row>
    <row r="89" spans="2:21" x14ac:dyDescent="0.2">
      <c r="C89" s="23" t="s">
        <v>453</v>
      </c>
      <c r="D89" s="7">
        <v>1</v>
      </c>
      <c r="E89" s="7" t="s">
        <v>1656</v>
      </c>
      <c r="G89" s="7">
        <v>1</v>
      </c>
      <c r="H89" s="7">
        <v>1</v>
      </c>
    </row>
    <row r="90" spans="2:21" x14ac:dyDescent="0.2">
      <c r="C90" s="23" t="s">
        <v>455</v>
      </c>
      <c r="D90" s="7">
        <v>1</v>
      </c>
      <c r="E90" s="7" t="s">
        <v>1658</v>
      </c>
      <c r="G90" s="7">
        <v>1</v>
      </c>
      <c r="H90" s="7">
        <v>1</v>
      </c>
    </row>
    <row r="91" spans="2:21" x14ac:dyDescent="0.2">
      <c r="C91" s="23" t="s">
        <v>457</v>
      </c>
      <c r="D91" s="7">
        <v>1</v>
      </c>
      <c r="E91" s="7" t="s">
        <v>1656</v>
      </c>
      <c r="G91" s="7">
        <v>1</v>
      </c>
      <c r="H91" s="7">
        <v>1</v>
      </c>
    </row>
    <row r="92" spans="2:21" x14ac:dyDescent="0.2">
      <c r="C92" s="23" t="s">
        <v>461</v>
      </c>
      <c r="D92" s="7">
        <v>1</v>
      </c>
      <c r="E92" s="7" t="s">
        <v>1656</v>
      </c>
      <c r="G92" s="7">
        <v>1</v>
      </c>
      <c r="H92" s="7">
        <v>1</v>
      </c>
      <c r="M92" s="7">
        <v>1</v>
      </c>
    </row>
    <row r="93" spans="2:21" x14ac:dyDescent="0.2">
      <c r="C93" s="23" t="s">
        <v>463</v>
      </c>
      <c r="D93" s="7">
        <v>1</v>
      </c>
      <c r="E93" s="7" t="s">
        <v>1658</v>
      </c>
      <c r="G93" s="7">
        <v>1</v>
      </c>
      <c r="H93" s="7">
        <v>1</v>
      </c>
      <c r="O93" s="7">
        <v>1</v>
      </c>
      <c r="P93" s="7">
        <v>1</v>
      </c>
    </row>
    <row r="94" spans="2:21" x14ac:dyDescent="0.2">
      <c r="C94" s="23" t="s">
        <v>465</v>
      </c>
      <c r="D94" s="7">
        <v>2</v>
      </c>
      <c r="E94" s="7" t="s">
        <v>1664</v>
      </c>
      <c r="G94" s="7">
        <v>1</v>
      </c>
      <c r="H94" s="7">
        <v>1</v>
      </c>
      <c r="U94" s="7">
        <v>2</v>
      </c>
    </row>
    <row r="95" spans="2:21" x14ac:dyDescent="0.2">
      <c r="C95" s="23" t="s">
        <v>467</v>
      </c>
      <c r="D95" s="7">
        <v>1</v>
      </c>
      <c r="E95" s="7" t="s">
        <v>1656</v>
      </c>
      <c r="G95" s="7">
        <v>1</v>
      </c>
      <c r="H95" s="7">
        <v>1</v>
      </c>
      <c r="M95" s="7">
        <v>1</v>
      </c>
    </row>
    <row r="96" spans="2:21" x14ac:dyDescent="0.2">
      <c r="C96" s="23" t="s">
        <v>469</v>
      </c>
      <c r="D96" s="7">
        <v>2</v>
      </c>
      <c r="E96" s="7" t="s">
        <v>1654</v>
      </c>
      <c r="G96" s="7">
        <v>1</v>
      </c>
      <c r="H96" s="7">
        <v>1</v>
      </c>
    </row>
    <row r="97" spans="2:21" x14ac:dyDescent="0.2">
      <c r="C97" s="23" t="s">
        <v>1052</v>
      </c>
      <c r="D97" s="7">
        <v>1</v>
      </c>
      <c r="E97" s="7" t="s">
        <v>1654</v>
      </c>
      <c r="G97" s="7">
        <v>1</v>
      </c>
      <c r="H97" s="7">
        <v>1</v>
      </c>
    </row>
    <row r="98" spans="2:21" x14ac:dyDescent="0.2">
      <c r="B98" s="23" t="s">
        <v>1058</v>
      </c>
      <c r="C98" s="23" t="s">
        <v>1055</v>
      </c>
      <c r="D98" s="7">
        <v>1</v>
      </c>
      <c r="E98" s="7" t="s">
        <v>1656</v>
      </c>
      <c r="G98" s="7">
        <v>1</v>
      </c>
      <c r="H98" s="7">
        <v>1</v>
      </c>
      <c r="K98" s="7">
        <v>1</v>
      </c>
      <c r="M98" s="7">
        <v>1</v>
      </c>
    </row>
    <row r="99" spans="2:21" x14ac:dyDescent="0.2">
      <c r="C99" s="23" t="s">
        <v>498</v>
      </c>
      <c r="D99" s="7">
        <v>1</v>
      </c>
      <c r="E99" s="7" t="s">
        <v>1656</v>
      </c>
      <c r="G99" s="7">
        <v>1</v>
      </c>
      <c r="H99" s="7">
        <v>1</v>
      </c>
    </row>
    <row r="100" spans="2:21" x14ac:dyDescent="0.2">
      <c r="C100" s="23" t="s">
        <v>506</v>
      </c>
      <c r="D100" s="7">
        <v>1</v>
      </c>
      <c r="E100" s="7" t="s">
        <v>1656</v>
      </c>
      <c r="G100" s="7">
        <v>1</v>
      </c>
      <c r="H100" s="7">
        <v>1</v>
      </c>
    </row>
    <row r="101" spans="2:21" x14ac:dyDescent="0.2">
      <c r="C101" s="23" t="s">
        <v>488</v>
      </c>
      <c r="D101" s="7">
        <v>1</v>
      </c>
      <c r="E101" s="7" t="s">
        <v>1656</v>
      </c>
      <c r="G101" s="7">
        <v>1</v>
      </c>
      <c r="H101" s="7">
        <v>1</v>
      </c>
    </row>
    <row r="102" spans="2:21" x14ac:dyDescent="0.2">
      <c r="C102" s="23" t="s">
        <v>490</v>
      </c>
      <c r="D102" s="7">
        <v>3</v>
      </c>
      <c r="E102" s="7" t="s">
        <v>1656</v>
      </c>
      <c r="G102" s="7">
        <v>1</v>
      </c>
      <c r="H102" s="7">
        <v>1</v>
      </c>
    </row>
    <row r="103" spans="2:21" x14ac:dyDescent="0.2">
      <c r="C103" s="23" t="s">
        <v>492</v>
      </c>
      <c r="D103" s="7">
        <v>2</v>
      </c>
      <c r="E103" s="7" t="s">
        <v>1656</v>
      </c>
      <c r="G103" s="7">
        <v>1</v>
      </c>
      <c r="H103" s="7">
        <v>1</v>
      </c>
    </row>
    <row r="104" spans="2:21" x14ac:dyDescent="0.2">
      <c r="C104" s="23" t="s">
        <v>597</v>
      </c>
      <c r="D104" s="7">
        <v>1</v>
      </c>
      <c r="E104" s="7" t="s">
        <v>1654</v>
      </c>
      <c r="G104" s="7">
        <v>1</v>
      </c>
      <c r="H104" s="7">
        <v>1</v>
      </c>
    </row>
    <row r="105" spans="2:21" x14ac:dyDescent="0.2">
      <c r="C105" s="23" t="s">
        <v>601</v>
      </c>
      <c r="D105" s="7">
        <v>2</v>
      </c>
      <c r="E105" s="7" t="s">
        <v>1656</v>
      </c>
      <c r="G105" s="7">
        <v>1</v>
      </c>
      <c r="H105" s="7">
        <v>1</v>
      </c>
      <c r="O105" s="7">
        <v>1</v>
      </c>
    </row>
    <row r="106" spans="2:21" x14ac:dyDescent="0.2">
      <c r="C106" s="23" t="s">
        <v>603</v>
      </c>
      <c r="D106" s="7">
        <v>2</v>
      </c>
      <c r="E106" s="7" t="s">
        <v>1656</v>
      </c>
      <c r="G106" s="7">
        <v>1</v>
      </c>
      <c r="H106" s="7">
        <v>1</v>
      </c>
      <c r="O106" s="7">
        <v>1</v>
      </c>
    </row>
    <row r="107" spans="2:21" x14ac:dyDescent="0.2">
      <c r="C107" s="23" t="s">
        <v>605</v>
      </c>
      <c r="D107" s="7">
        <v>1</v>
      </c>
      <c r="E107" s="7" t="s">
        <v>1656</v>
      </c>
      <c r="G107" s="7">
        <v>1</v>
      </c>
      <c r="H107" s="7">
        <v>1</v>
      </c>
      <c r="M107" s="7">
        <v>1</v>
      </c>
    </row>
    <row r="108" spans="2:21" x14ac:dyDescent="0.2">
      <c r="C108" s="23" t="s">
        <v>609</v>
      </c>
      <c r="D108" s="7">
        <v>1</v>
      </c>
      <c r="E108" s="7" t="s">
        <v>1656</v>
      </c>
      <c r="G108" s="7">
        <v>1</v>
      </c>
      <c r="H108" s="7">
        <v>1</v>
      </c>
      <c r="O108" s="7">
        <v>1</v>
      </c>
      <c r="P108" s="7">
        <v>1</v>
      </c>
      <c r="U108" s="7">
        <v>1</v>
      </c>
    </row>
    <row r="109" spans="2:21" x14ac:dyDescent="0.2">
      <c r="C109" s="23" t="s">
        <v>612</v>
      </c>
      <c r="D109" s="7">
        <v>1</v>
      </c>
      <c r="E109" s="7" t="s">
        <v>1656</v>
      </c>
      <c r="G109" s="7">
        <v>1</v>
      </c>
      <c r="H109" s="7">
        <v>1</v>
      </c>
      <c r="O109" s="7">
        <v>1</v>
      </c>
      <c r="P109" s="7">
        <v>1</v>
      </c>
    </row>
    <row r="110" spans="2:21" x14ac:dyDescent="0.2">
      <c r="C110" s="23" t="s">
        <v>614</v>
      </c>
      <c r="D110" s="7">
        <v>1</v>
      </c>
      <c r="E110" s="7" t="s">
        <v>1656</v>
      </c>
      <c r="G110" s="7">
        <v>1</v>
      </c>
      <c r="H110" s="7">
        <v>1</v>
      </c>
      <c r="O110" s="7">
        <v>1</v>
      </c>
      <c r="P110" s="7">
        <v>1</v>
      </c>
      <c r="U110" s="7">
        <v>1</v>
      </c>
    </row>
    <row r="111" spans="2:21" x14ac:dyDescent="0.2">
      <c r="C111" s="23" t="s">
        <v>616</v>
      </c>
      <c r="D111" s="7">
        <v>1</v>
      </c>
      <c r="E111" s="7" t="s">
        <v>1656</v>
      </c>
      <c r="G111" s="7">
        <v>1</v>
      </c>
      <c r="H111" s="7">
        <v>1</v>
      </c>
      <c r="O111" s="7">
        <v>1</v>
      </c>
      <c r="P111" s="7">
        <v>1</v>
      </c>
    </row>
    <row r="112" spans="2:21" x14ac:dyDescent="0.2">
      <c r="C112" s="23" t="s">
        <v>618</v>
      </c>
      <c r="D112" s="7">
        <v>1</v>
      </c>
      <c r="E112" s="7" t="s">
        <v>1656</v>
      </c>
      <c r="G112" s="7">
        <v>1</v>
      </c>
      <c r="H112" s="7">
        <v>1</v>
      </c>
      <c r="O112" s="7">
        <v>1</v>
      </c>
      <c r="U112" s="7">
        <v>1</v>
      </c>
    </row>
    <row r="113" spans="2:21" x14ac:dyDescent="0.2">
      <c r="C113" s="23" t="s">
        <v>620</v>
      </c>
      <c r="D113" s="7">
        <v>1</v>
      </c>
      <c r="E113" s="7" t="s">
        <v>1656</v>
      </c>
      <c r="G113" s="7">
        <v>1</v>
      </c>
      <c r="H113" s="7">
        <v>1</v>
      </c>
      <c r="O113" s="7">
        <v>1</v>
      </c>
      <c r="P113" s="7">
        <v>1</v>
      </c>
    </row>
    <row r="114" spans="2:21" x14ac:dyDescent="0.2">
      <c r="C114" s="23" t="s">
        <v>622</v>
      </c>
      <c r="D114" s="7">
        <v>1</v>
      </c>
      <c r="E114" s="7" t="s">
        <v>1656</v>
      </c>
      <c r="G114" s="7">
        <v>1</v>
      </c>
      <c r="H114" s="7">
        <v>1</v>
      </c>
      <c r="O114" s="7">
        <v>1</v>
      </c>
      <c r="P114" s="7">
        <v>1</v>
      </c>
      <c r="U114" s="7">
        <v>1</v>
      </c>
    </row>
    <row r="115" spans="2:21" x14ac:dyDescent="0.2">
      <c r="B115" s="23" t="s">
        <v>1665</v>
      </c>
      <c r="C115" s="23" t="s">
        <v>625</v>
      </c>
      <c r="D115" s="7">
        <v>1</v>
      </c>
      <c r="E115" s="7" t="s">
        <v>1656</v>
      </c>
      <c r="G115" s="7">
        <v>1</v>
      </c>
      <c r="H115" s="7">
        <v>1</v>
      </c>
      <c r="O115" s="7">
        <v>1</v>
      </c>
      <c r="P115" s="7">
        <v>1</v>
      </c>
      <c r="U115" s="7">
        <v>1</v>
      </c>
    </row>
    <row r="116" spans="2:21" x14ac:dyDescent="0.2">
      <c r="C116" s="23" t="s">
        <v>627</v>
      </c>
      <c r="D116" s="7">
        <v>4</v>
      </c>
      <c r="E116" s="7" t="s">
        <v>1658</v>
      </c>
      <c r="G116" s="7">
        <v>1</v>
      </c>
      <c r="H116" s="7">
        <v>1</v>
      </c>
    </row>
    <row r="117" spans="2:21" x14ac:dyDescent="0.2">
      <c r="C117" s="23" t="s">
        <v>629</v>
      </c>
      <c r="D117" s="7">
        <v>1</v>
      </c>
      <c r="E117" s="7" t="s">
        <v>1656</v>
      </c>
      <c r="G117" s="7">
        <v>1</v>
      </c>
      <c r="H117" s="7">
        <v>1</v>
      </c>
      <c r="M117" s="7">
        <v>1</v>
      </c>
    </row>
    <row r="118" spans="2:21" x14ac:dyDescent="0.2">
      <c r="C118" s="23" t="s">
        <v>631</v>
      </c>
      <c r="D118" s="7">
        <v>7</v>
      </c>
      <c r="E118" s="7" t="s">
        <v>1666</v>
      </c>
      <c r="G118" s="7">
        <v>1</v>
      </c>
      <c r="H118" s="7">
        <v>1</v>
      </c>
      <c r="O118" s="7">
        <v>3</v>
      </c>
      <c r="P118" s="7">
        <v>3</v>
      </c>
    </row>
    <row r="119" spans="2:21" x14ac:dyDescent="0.2">
      <c r="C119" s="23" t="s">
        <v>633</v>
      </c>
      <c r="D119" s="7">
        <v>1</v>
      </c>
      <c r="E119" s="7" t="s">
        <v>1658</v>
      </c>
      <c r="G119" s="7">
        <v>1</v>
      </c>
      <c r="H119" s="7">
        <v>1</v>
      </c>
      <c r="J119" s="7">
        <v>1</v>
      </c>
    </row>
    <row r="120" spans="2:21" x14ac:dyDescent="0.2">
      <c r="C120" s="23" t="s">
        <v>1127</v>
      </c>
      <c r="D120" s="7">
        <v>2</v>
      </c>
      <c r="E120" s="7" t="s">
        <v>1658</v>
      </c>
      <c r="G120" s="7">
        <v>1</v>
      </c>
      <c r="H120" s="7">
        <v>1</v>
      </c>
      <c r="O120" s="7">
        <v>1</v>
      </c>
      <c r="P120" s="7">
        <v>1</v>
      </c>
    </row>
    <row r="121" spans="2:21" x14ac:dyDescent="0.2">
      <c r="B121" s="23" t="s">
        <v>1659</v>
      </c>
      <c r="C121" s="23" t="s">
        <v>1131</v>
      </c>
      <c r="D121" s="7">
        <v>1</v>
      </c>
      <c r="E121" s="7" t="s">
        <v>1656</v>
      </c>
      <c r="G121" s="7">
        <v>1</v>
      </c>
      <c r="H121" s="7">
        <v>1</v>
      </c>
      <c r="O121" s="7">
        <v>1</v>
      </c>
      <c r="P121" s="7">
        <v>1</v>
      </c>
      <c r="U121" s="7">
        <v>1</v>
      </c>
    </row>
    <row r="122" spans="2:21" x14ac:dyDescent="0.2">
      <c r="C122" s="23" t="s">
        <v>1133</v>
      </c>
      <c r="D122" s="7">
        <v>7</v>
      </c>
      <c r="E122" s="7" t="s">
        <v>1658</v>
      </c>
      <c r="G122" s="7">
        <v>1</v>
      </c>
      <c r="H122" s="7">
        <v>1</v>
      </c>
    </row>
    <row r="123" spans="2:21" x14ac:dyDescent="0.2">
      <c r="C123" s="23" t="s">
        <v>1148</v>
      </c>
      <c r="D123" s="7">
        <v>1</v>
      </c>
      <c r="E123" s="7" t="s">
        <v>1658</v>
      </c>
      <c r="G123" s="7">
        <v>1</v>
      </c>
      <c r="H123" s="7">
        <v>1</v>
      </c>
    </row>
    <row r="124" spans="2:21" x14ac:dyDescent="0.2">
      <c r="C124" s="23" t="s">
        <v>1151</v>
      </c>
      <c r="D124" s="7">
        <v>3</v>
      </c>
      <c r="E124" s="7" t="s">
        <v>1654</v>
      </c>
      <c r="G124" s="7">
        <v>1</v>
      </c>
      <c r="H124" s="7">
        <v>1</v>
      </c>
      <c r="O124" s="7">
        <v>2</v>
      </c>
      <c r="P124" s="7">
        <v>2</v>
      </c>
    </row>
    <row r="125" spans="2:21" x14ac:dyDescent="0.2">
      <c r="C125" s="23" t="s">
        <v>1158</v>
      </c>
      <c r="D125" s="7">
        <v>1</v>
      </c>
      <c r="E125" s="7" t="s">
        <v>1656</v>
      </c>
      <c r="G125" s="7">
        <v>1</v>
      </c>
      <c r="H125" s="7">
        <v>1</v>
      </c>
    </row>
    <row r="126" spans="2:21" x14ac:dyDescent="0.2">
      <c r="C126" s="23" t="s">
        <v>1161</v>
      </c>
      <c r="D126" s="7">
        <v>3</v>
      </c>
      <c r="E126" s="7" t="s">
        <v>1654</v>
      </c>
      <c r="G126" s="7">
        <v>1</v>
      </c>
      <c r="H126" s="7">
        <v>1</v>
      </c>
    </row>
    <row r="127" spans="2:21" x14ac:dyDescent="0.2">
      <c r="C127" s="23" t="s">
        <v>1168</v>
      </c>
      <c r="D127" s="7">
        <v>1</v>
      </c>
      <c r="E127" s="7" t="s">
        <v>1654</v>
      </c>
      <c r="G127" s="7">
        <v>1</v>
      </c>
      <c r="H127" s="7">
        <v>1</v>
      </c>
      <c r="M127" s="7">
        <v>1</v>
      </c>
    </row>
    <row r="128" spans="2:21" x14ac:dyDescent="0.2">
      <c r="C128" s="23" t="s">
        <v>1171</v>
      </c>
      <c r="D128" s="7">
        <v>2</v>
      </c>
      <c r="E128" s="7" t="s">
        <v>1655</v>
      </c>
      <c r="F128" s="7">
        <v>1</v>
      </c>
      <c r="G128" s="7">
        <v>1</v>
      </c>
      <c r="H128" s="7">
        <v>1</v>
      </c>
      <c r="I128" s="7">
        <v>1</v>
      </c>
    </row>
    <row r="129" spans="2:21" x14ac:dyDescent="0.2">
      <c r="C129" s="23" t="s">
        <v>1176</v>
      </c>
      <c r="D129" s="7">
        <v>1</v>
      </c>
      <c r="E129" s="7" t="s">
        <v>1656</v>
      </c>
      <c r="G129" s="7">
        <v>1</v>
      </c>
      <c r="H129" s="7">
        <v>1</v>
      </c>
    </row>
    <row r="130" spans="2:21" x14ac:dyDescent="0.2">
      <c r="C130" s="23" t="s">
        <v>474</v>
      </c>
      <c r="D130" s="7">
        <v>1</v>
      </c>
      <c r="E130" s="7" t="s">
        <v>1658</v>
      </c>
      <c r="G130" s="7">
        <v>1</v>
      </c>
      <c r="H130" s="7">
        <v>1</v>
      </c>
      <c r="O130" s="7">
        <v>1</v>
      </c>
      <c r="P130" s="7">
        <v>1</v>
      </c>
    </row>
    <row r="131" spans="2:21" x14ac:dyDescent="0.2">
      <c r="C131" s="23" t="s">
        <v>1180</v>
      </c>
      <c r="D131" s="7">
        <v>1</v>
      </c>
      <c r="E131" s="7" t="s">
        <v>1658</v>
      </c>
      <c r="G131" s="7">
        <v>1</v>
      </c>
      <c r="H131" s="7">
        <v>1</v>
      </c>
      <c r="O131" s="7">
        <v>1</v>
      </c>
      <c r="P131" s="7">
        <v>1</v>
      </c>
    </row>
    <row r="132" spans="2:21" x14ac:dyDescent="0.2">
      <c r="B132" s="23" t="s">
        <v>1663</v>
      </c>
      <c r="C132" s="23" t="s">
        <v>1182</v>
      </c>
      <c r="D132" s="7">
        <v>1</v>
      </c>
      <c r="E132" s="7" t="s">
        <v>1656</v>
      </c>
      <c r="G132" s="7">
        <v>1</v>
      </c>
      <c r="H132" s="7">
        <v>1</v>
      </c>
      <c r="U132" s="7">
        <v>1</v>
      </c>
    </row>
    <row r="133" spans="2:21" x14ac:dyDescent="0.2">
      <c r="C133" s="23" t="s">
        <v>1184</v>
      </c>
      <c r="D133" s="7">
        <v>1</v>
      </c>
      <c r="E133" s="7" t="s">
        <v>1658</v>
      </c>
      <c r="G133" s="7">
        <v>1</v>
      </c>
      <c r="H133" s="7">
        <v>1</v>
      </c>
      <c r="O133" s="7">
        <v>1</v>
      </c>
      <c r="P133" s="7">
        <v>1</v>
      </c>
    </row>
    <row r="134" spans="2:21" x14ac:dyDescent="0.2">
      <c r="C134" s="23" t="s">
        <v>1186</v>
      </c>
      <c r="D134" s="7">
        <v>1</v>
      </c>
      <c r="E134" s="7" t="s">
        <v>1656</v>
      </c>
      <c r="G134" s="7">
        <v>1</v>
      </c>
      <c r="H134" s="7">
        <v>1</v>
      </c>
    </row>
    <row r="135" spans="2:21" x14ac:dyDescent="0.2">
      <c r="C135" s="23" t="s">
        <v>1189</v>
      </c>
      <c r="D135" s="7">
        <v>2</v>
      </c>
      <c r="E135" s="7" t="s">
        <v>1655</v>
      </c>
      <c r="G135" s="7">
        <v>1</v>
      </c>
      <c r="H135" s="7">
        <v>1</v>
      </c>
    </row>
    <row r="136" spans="2:21" x14ac:dyDescent="0.2">
      <c r="C136" s="23" t="s">
        <v>1195</v>
      </c>
      <c r="D136" s="7">
        <v>1</v>
      </c>
      <c r="E136" s="7" t="s">
        <v>1654</v>
      </c>
      <c r="G136" s="7">
        <v>1</v>
      </c>
      <c r="H136" s="7">
        <v>1</v>
      </c>
    </row>
    <row r="137" spans="2:21" x14ac:dyDescent="0.2">
      <c r="C137" s="23" t="s">
        <v>1198</v>
      </c>
      <c r="D137" s="7">
        <v>1</v>
      </c>
      <c r="E137" s="7" t="s">
        <v>1655</v>
      </c>
      <c r="G137" s="7">
        <v>1</v>
      </c>
      <c r="H137" s="7">
        <v>1</v>
      </c>
    </row>
    <row r="138" spans="2:21" x14ac:dyDescent="0.2">
      <c r="B138" s="23" t="s">
        <v>1661</v>
      </c>
      <c r="C138" s="23" t="s">
        <v>1202</v>
      </c>
      <c r="D138" s="7">
        <v>1</v>
      </c>
      <c r="E138" s="7" t="s">
        <v>1656</v>
      </c>
      <c r="G138" s="7">
        <v>1</v>
      </c>
      <c r="H138" s="7">
        <v>1</v>
      </c>
    </row>
    <row r="139" spans="2:21" x14ac:dyDescent="0.2">
      <c r="C139" s="23" t="s">
        <v>1204</v>
      </c>
      <c r="D139" s="7">
        <v>2</v>
      </c>
      <c r="E139" s="7" t="s">
        <v>1667</v>
      </c>
      <c r="G139" s="7">
        <v>1</v>
      </c>
      <c r="H139" s="7">
        <v>1</v>
      </c>
    </row>
    <row r="140" spans="2:21" x14ac:dyDescent="0.2">
      <c r="C140" s="23" t="s">
        <v>1210</v>
      </c>
      <c r="D140" s="7">
        <v>1</v>
      </c>
      <c r="E140" s="7" t="s">
        <v>1656</v>
      </c>
      <c r="F140" s="7">
        <v>1</v>
      </c>
      <c r="I140" s="7">
        <v>1</v>
      </c>
    </row>
    <row r="141" spans="2:21" x14ac:dyDescent="0.2">
      <c r="C141" s="23" t="s">
        <v>1213</v>
      </c>
      <c r="D141" s="7">
        <v>1</v>
      </c>
      <c r="E141" s="7" t="s">
        <v>1655</v>
      </c>
      <c r="G141" s="7">
        <v>1</v>
      </c>
      <c r="H141" s="7">
        <v>1</v>
      </c>
    </row>
    <row r="142" spans="2:21" x14ac:dyDescent="0.2">
      <c r="C142" s="23" t="s">
        <v>1216</v>
      </c>
      <c r="D142" s="7">
        <v>7</v>
      </c>
      <c r="E142" s="7" t="s">
        <v>1654</v>
      </c>
      <c r="G142" s="7">
        <v>1</v>
      </c>
      <c r="H142" s="7">
        <v>1</v>
      </c>
    </row>
    <row r="143" spans="2:21" x14ac:dyDescent="0.2">
      <c r="C143" s="23" t="s">
        <v>1231</v>
      </c>
      <c r="D143" s="7">
        <v>1</v>
      </c>
      <c r="E143" s="7" t="s">
        <v>1656</v>
      </c>
      <c r="G143" s="7">
        <v>1</v>
      </c>
      <c r="H143" s="7">
        <v>1</v>
      </c>
    </row>
    <row r="144" spans="2:21" x14ac:dyDescent="0.2">
      <c r="C144" s="23" t="s">
        <v>1234</v>
      </c>
      <c r="D144" s="7">
        <v>7</v>
      </c>
      <c r="E144" s="7" t="s">
        <v>1654</v>
      </c>
      <c r="G144" s="7">
        <v>1</v>
      </c>
      <c r="H144" s="7">
        <v>1</v>
      </c>
      <c r="O144" s="7">
        <v>7</v>
      </c>
      <c r="P144" s="7">
        <v>7</v>
      </c>
    </row>
    <row r="145" spans="2:16" x14ac:dyDescent="0.2">
      <c r="C145" s="23" t="s">
        <v>1249</v>
      </c>
      <c r="D145" s="7">
        <v>1</v>
      </c>
      <c r="E145" s="7" t="s">
        <v>1656</v>
      </c>
      <c r="G145" s="7">
        <v>1</v>
      </c>
      <c r="H145" s="7">
        <v>1</v>
      </c>
      <c r="O145" s="7">
        <v>1</v>
      </c>
    </row>
    <row r="146" spans="2:16" x14ac:dyDescent="0.2">
      <c r="C146" s="23" t="s">
        <v>1252</v>
      </c>
      <c r="D146" s="7">
        <v>7</v>
      </c>
      <c r="E146" s="7" t="s">
        <v>1654</v>
      </c>
      <c r="G146" s="7">
        <v>1</v>
      </c>
      <c r="H146" s="7">
        <v>1</v>
      </c>
    </row>
    <row r="147" spans="2:16" x14ac:dyDescent="0.2">
      <c r="C147" s="23" t="s">
        <v>1267</v>
      </c>
      <c r="D147" s="7">
        <v>1</v>
      </c>
      <c r="E147" s="7" t="s">
        <v>1656</v>
      </c>
      <c r="G147" s="7">
        <v>1</v>
      </c>
      <c r="H147" s="7">
        <v>1</v>
      </c>
    </row>
    <row r="148" spans="2:16" x14ac:dyDescent="0.2">
      <c r="C148" s="23" t="s">
        <v>1270</v>
      </c>
      <c r="D148" s="7">
        <v>1</v>
      </c>
      <c r="E148" s="7" t="s">
        <v>1654</v>
      </c>
      <c r="G148" s="7">
        <v>1</v>
      </c>
      <c r="H148" s="7">
        <v>1</v>
      </c>
    </row>
    <row r="149" spans="2:16" x14ac:dyDescent="0.2">
      <c r="B149" s="23" t="s">
        <v>1280</v>
      </c>
      <c r="C149" s="23" t="s">
        <v>1273</v>
      </c>
      <c r="D149" s="7">
        <v>4</v>
      </c>
      <c r="E149" s="7" t="s">
        <v>1654</v>
      </c>
      <c r="G149" s="7">
        <v>1</v>
      </c>
      <c r="H149" s="7">
        <v>1</v>
      </c>
    </row>
    <row r="150" spans="2:16" x14ac:dyDescent="0.2">
      <c r="B150" s="23" t="s">
        <v>1286</v>
      </c>
      <c r="C150" s="23" t="s">
        <v>1283</v>
      </c>
      <c r="D150" s="7">
        <v>1</v>
      </c>
      <c r="E150" s="7" t="s">
        <v>1654</v>
      </c>
      <c r="G150" s="7">
        <v>1</v>
      </c>
      <c r="H150" s="7">
        <v>1</v>
      </c>
    </row>
    <row r="151" spans="2:16" x14ac:dyDescent="0.2">
      <c r="C151" s="23" t="s">
        <v>1287</v>
      </c>
      <c r="D151" s="7">
        <v>4</v>
      </c>
      <c r="E151" s="7" t="s">
        <v>1654</v>
      </c>
      <c r="G151" s="7">
        <v>1</v>
      </c>
      <c r="H151" s="7">
        <v>1</v>
      </c>
    </row>
    <row r="152" spans="2:16" x14ac:dyDescent="0.2">
      <c r="C152" s="23" t="s">
        <v>1296</v>
      </c>
      <c r="D152" s="7">
        <v>1</v>
      </c>
      <c r="E152" s="7" t="s">
        <v>1654</v>
      </c>
      <c r="G152" s="7">
        <v>1</v>
      </c>
      <c r="H152" s="7">
        <v>1</v>
      </c>
    </row>
    <row r="153" spans="2:16" x14ac:dyDescent="0.2">
      <c r="B153" s="23" t="s">
        <v>1305</v>
      </c>
      <c r="C153" s="23" t="s">
        <v>1299</v>
      </c>
      <c r="D153" s="7">
        <v>3</v>
      </c>
      <c r="E153" s="7" t="s">
        <v>1654</v>
      </c>
      <c r="G153" s="7">
        <v>1</v>
      </c>
      <c r="H153" s="7">
        <v>1</v>
      </c>
    </row>
    <row r="154" spans="2:16" x14ac:dyDescent="0.2">
      <c r="B154" s="23" t="s">
        <v>1318</v>
      </c>
      <c r="C154" s="23" t="s">
        <v>1309</v>
      </c>
      <c r="D154" s="7">
        <v>3</v>
      </c>
      <c r="E154" s="7" t="s">
        <v>1654</v>
      </c>
      <c r="G154" s="7">
        <v>1</v>
      </c>
      <c r="H154" s="7">
        <v>1</v>
      </c>
    </row>
    <row r="155" spans="2:16" x14ac:dyDescent="0.2">
      <c r="B155" s="23" t="s">
        <v>1331</v>
      </c>
      <c r="C155" s="23" t="s">
        <v>1319</v>
      </c>
      <c r="D155" s="7">
        <v>6</v>
      </c>
      <c r="E155" s="7" t="s">
        <v>1654</v>
      </c>
      <c r="G155" s="7">
        <v>1</v>
      </c>
      <c r="H155" s="7">
        <v>1</v>
      </c>
    </row>
    <row r="156" spans="2:16" x14ac:dyDescent="0.2">
      <c r="B156" s="23" t="s">
        <v>1353</v>
      </c>
      <c r="C156" s="23" t="s">
        <v>1338</v>
      </c>
      <c r="D156" s="7">
        <v>6</v>
      </c>
      <c r="E156" s="7" t="s">
        <v>1654</v>
      </c>
      <c r="G156" s="7">
        <v>1</v>
      </c>
      <c r="H156" s="7">
        <v>1</v>
      </c>
    </row>
    <row r="157" spans="2:16" x14ac:dyDescent="0.2">
      <c r="C157" s="23" t="s">
        <v>1357</v>
      </c>
      <c r="D157" s="7">
        <v>1</v>
      </c>
      <c r="E157" s="7" t="s">
        <v>1656</v>
      </c>
      <c r="G157" s="7">
        <v>1</v>
      </c>
      <c r="H157" s="7">
        <v>1</v>
      </c>
    </row>
    <row r="158" spans="2:16" x14ac:dyDescent="0.2">
      <c r="C158" s="23" t="s">
        <v>1360</v>
      </c>
      <c r="D158" s="7">
        <v>1</v>
      </c>
      <c r="E158" s="7" t="s">
        <v>1654</v>
      </c>
      <c r="G158" s="7">
        <v>1</v>
      </c>
      <c r="H158" s="7">
        <v>1</v>
      </c>
      <c r="O158" s="7">
        <v>1</v>
      </c>
      <c r="P158" s="7">
        <v>1</v>
      </c>
    </row>
    <row r="159" spans="2:16" x14ac:dyDescent="0.2">
      <c r="C159" s="23" t="s">
        <v>1363</v>
      </c>
      <c r="D159" s="7">
        <v>1</v>
      </c>
      <c r="E159" s="7" t="s">
        <v>1654</v>
      </c>
      <c r="G159" s="7">
        <v>1</v>
      </c>
      <c r="H159" s="7">
        <v>1</v>
      </c>
      <c r="O159" s="7">
        <v>1</v>
      </c>
      <c r="P159" s="7">
        <v>1</v>
      </c>
    </row>
    <row r="160" spans="2:16" x14ac:dyDescent="0.2">
      <c r="B160" s="23" t="s">
        <v>1369</v>
      </c>
      <c r="C160" s="23" t="s">
        <v>1366</v>
      </c>
      <c r="D160" s="7">
        <v>1</v>
      </c>
      <c r="E160" s="7" t="s">
        <v>1656</v>
      </c>
      <c r="G160" s="7">
        <v>1</v>
      </c>
      <c r="H160" s="7">
        <v>1</v>
      </c>
      <c r="N160" s="7">
        <v>1</v>
      </c>
    </row>
    <row r="161" spans="2:16" x14ac:dyDescent="0.2">
      <c r="C161" s="23" t="s">
        <v>1370</v>
      </c>
      <c r="D161" s="7">
        <v>1</v>
      </c>
      <c r="E161" s="7">
        <v>8</v>
      </c>
      <c r="G161" s="7">
        <v>1</v>
      </c>
      <c r="H161" s="7">
        <v>1</v>
      </c>
    </row>
    <row r="162" spans="2:16" x14ac:dyDescent="0.2">
      <c r="C162" s="23" t="s">
        <v>1374</v>
      </c>
      <c r="D162" s="7">
        <v>1</v>
      </c>
      <c r="E162" s="7" t="s">
        <v>1656</v>
      </c>
      <c r="G162" s="7">
        <v>1</v>
      </c>
      <c r="H162" s="7">
        <v>1</v>
      </c>
    </row>
    <row r="163" spans="2:16" x14ac:dyDescent="0.2">
      <c r="C163" s="23" t="s">
        <v>1377</v>
      </c>
      <c r="D163" s="7">
        <v>1</v>
      </c>
      <c r="E163" s="7" t="s">
        <v>1658</v>
      </c>
      <c r="G163" s="7">
        <v>1</v>
      </c>
      <c r="H163" s="7">
        <v>1</v>
      </c>
    </row>
    <row r="164" spans="2:16" x14ac:dyDescent="0.2">
      <c r="B164" s="23" t="s">
        <v>1384</v>
      </c>
      <c r="C164" s="23" t="s">
        <v>1381</v>
      </c>
      <c r="D164" s="7">
        <v>1</v>
      </c>
      <c r="E164" s="7" t="s">
        <v>1658</v>
      </c>
      <c r="G164" s="7">
        <v>1</v>
      </c>
      <c r="H164" s="7">
        <v>1</v>
      </c>
      <c r="N164" s="7">
        <v>1</v>
      </c>
    </row>
    <row r="165" spans="2:16" x14ac:dyDescent="0.2">
      <c r="B165" s="23" t="s">
        <v>1384</v>
      </c>
      <c r="C165" s="23" t="s">
        <v>1385</v>
      </c>
      <c r="D165" s="7">
        <v>1</v>
      </c>
      <c r="E165" s="7" t="s">
        <v>1658</v>
      </c>
      <c r="G165" s="7">
        <v>1</v>
      </c>
      <c r="H165" s="7">
        <v>1</v>
      </c>
      <c r="N165" s="7">
        <v>1</v>
      </c>
    </row>
    <row r="166" spans="2:16" x14ac:dyDescent="0.2">
      <c r="C166" s="23" t="s">
        <v>1388</v>
      </c>
      <c r="D166" s="7">
        <v>1</v>
      </c>
      <c r="E166" s="7" t="s">
        <v>1656</v>
      </c>
      <c r="G166" s="7">
        <v>1</v>
      </c>
      <c r="H166" s="7">
        <v>1</v>
      </c>
    </row>
    <row r="167" spans="2:16" x14ac:dyDescent="0.2">
      <c r="B167" s="23" t="s">
        <v>1394</v>
      </c>
      <c r="C167" s="23" t="s">
        <v>1391</v>
      </c>
      <c r="D167" s="7">
        <v>1</v>
      </c>
      <c r="E167" s="7" t="s">
        <v>1658</v>
      </c>
      <c r="G167" s="7">
        <v>1</v>
      </c>
      <c r="H167" s="7">
        <v>1</v>
      </c>
      <c r="N167" s="7">
        <v>1</v>
      </c>
      <c r="O167" s="7">
        <v>1</v>
      </c>
      <c r="P167" s="7">
        <v>1</v>
      </c>
    </row>
    <row r="168" spans="2:16" x14ac:dyDescent="0.2">
      <c r="B168" s="23" t="s">
        <v>1394</v>
      </c>
      <c r="C168" s="23" t="s">
        <v>1395</v>
      </c>
      <c r="D168" s="7">
        <v>1</v>
      </c>
      <c r="E168" s="7" t="s">
        <v>1658</v>
      </c>
      <c r="G168" s="7">
        <v>1</v>
      </c>
      <c r="H168" s="7">
        <v>1</v>
      </c>
      <c r="N168" s="7">
        <v>1</v>
      </c>
      <c r="O168" s="7">
        <v>1</v>
      </c>
      <c r="P168" s="7">
        <v>1</v>
      </c>
    </row>
    <row r="169" spans="2:16" x14ac:dyDescent="0.2">
      <c r="C169" s="23" t="s">
        <v>1398</v>
      </c>
      <c r="D169" s="7">
        <v>1</v>
      </c>
      <c r="E169" s="7" t="s">
        <v>1654</v>
      </c>
      <c r="G169" s="7">
        <v>1</v>
      </c>
      <c r="H169" s="7">
        <v>1</v>
      </c>
    </row>
    <row r="170" spans="2:16" x14ac:dyDescent="0.2">
      <c r="C170" s="23" t="s">
        <v>1401</v>
      </c>
      <c r="D170" s="7">
        <v>2</v>
      </c>
      <c r="E170" s="7" t="s">
        <v>1658</v>
      </c>
      <c r="G170" s="7">
        <v>1</v>
      </c>
      <c r="H170" s="7">
        <v>1</v>
      </c>
    </row>
    <row r="171" spans="2:16" x14ac:dyDescent="0.2">
      <c r="C171" s="23" t="s">
        <v>1406</v>
      </c>
      <c r="D171" s="7">
        <v>1</v>
      </c>
      <c r="E171" s="7" t="s">
        <v>1654</v>
      </c>
      <c r="G171" s="7">
        <v>1</v>
      </c>
      <c r="H171" s="7">
        <v>1</v>
      </c>
    </row>
    <row r="172" spans="2:16" x14ac:dyDescent="0.2">
      <c r="B172" s="23" t="s">
        <v>1412</v>
      </c>
      <c r="C172" s="23" t="s">
        <v>1409</v>
      </c>
      <c r="D172" s="7">
        <v>1</v>
      </c>
      <c r="E172" s="7" t="s">
        <v>1658</v>
      </c>
      <c r="G172" s="7">
        <v>1</v>
      </c>
      <c r="H172" s="7">
        <v>1</v>
      </c>
      <c r="N172" s="7">
        <v>1</v>
      </c>
    </row>
    <row r="173" spans="2:16" x14ac:dyDescent="0.2">
      <c r="C173" s="23" t="s">
        <v>1413</v>
      </c>
      <c r="D173" s="7">
        <v>1</v>
      </c>
      <c r="E173" s="7" t="s">
        <v>1656</v>
      </c>
      <c r="G173" s="7">
        <v>1</v>
      </c>
      <c r="H173" s="7">
        <v>1</v>
      </c>
      <c r="O173" s="7">
        <v>1</v>
      </c>
      <c r="P173" s="7">
        <v>1</v>
      </c>
    </row>
    <row r="174" spans="2:16" x14ac:dyDescent="0.2">
      <c r="B174" s="23" t="s">
        <v>1412</v>
      </c>
      <c r="C174" s="23" t="s">
        <v>1416</v>
      </c>
      <c r="D174" s="7">
        <v>1</v>
      </c>
      <c r="E174" s="7" t="s">
        <v>1658</v>
      </c>
      <c r="G174" s="7">
        <v>1</v>
      </c>
      <c r="H174" s="7">
        <v>1</v>
      </c>
      <c r="N174" s="7">
        <v>1</v>
      </c>
    </row>
    <row r="175" spans="2:16" x14ac:dyDescent="0.2">
      <c r="B175" s="23" t="s">
        <v>1426</v>
      </c>
      <c r="C175" s="23" t="s">
        <v>1419</v>
      </c>
      <c r="D175" s="7">
        <v>4</v>
      </c>
      <c r="E175" s="7" t="s">
        <v>1658</v>
      </c>
      <c r="G175" s="7">
        <v>1</v>
      </c>
      <c r="H175" s="7">
        <v>1</v>
      </c>
      <c r="N175" s="7">
        <v>1</v>
      </c>
    </row>
    <row r="176" spans="2:16" x14ac:dyDescent="0.2">
      <c r="B176" s="23" t="s">
        <v>1432</v>
      </c>
      <c r="C176" s="23" t="s">
        <v>1429</v>
      </c>
      <c r="D176" s="7">
        <v>1</v>
      </c>
      <c r="E176" s="7" t="s">
        <v>1656</v>
      </c>
      <c r="G176" s="7">
        <v>1</v>
      </c>
      <c r="H176" s="7">
        <v>1</v>
      </c>
      <c r="N176" s="7">
        <v>1</v>
      </c>
    </row>
    <row r="177" spans="2:20" x14ac:dyDescent="0.2">
      <c r="B177" s="23" t="s">
        <v>1426</v>
      </c>
      <c r="C177" s="23" t="s">
        <v>1433</v>
      </c>
      <c r="D177" s="7">
        <v>7</v>
      </c>
      <c r="E177" s="7" t="s">
        <v>1658</v>
      </c>
      <c r="G177" s="7">
        <v>1</v>
      </c>
      <c r="H177" s="7">
        <v>1</v>
      </c>
      <c r="N177" s="7">
        <v>1</v>
      </c>
    </row>
    <row r="178" spans="2:20" x14ac:dyDescent="0.2">
      <c r="B178" s="23" t="s">
        <v>1450</v>
      </c>
      <c r="C178" s="23" t="s">
        <v>1447</v>
      </c>
      <c r="D178" s="7">
        <v>1</v>
      </c>
      <c r="E178" s="7" t="s">
        <v>1656</v>
      </c>
      <c r="G178" s="7">
        <v>1</v>
      </c>
      <c r="H178" s="7">
        <v>1</v>
      </c>
      <c r="N178" s="7">
        <v>1</v>
      </c>
    </row>
    <row r="179" spans="2:20" x14ac:dyDescent="0.2">
      <c r="B179" s="23" t="s">
        <v>1668</v>
      </c>
      <c r="C179" s="23" t="s">
        <v>1451</v>
      </c>
      <c r="D179" s="7">
        <v>1</v>
      </c>
      <c r="E179" s="7" t="s">
        <v>1656</v>
      </c>
      <c r="G179" s="7">
        <v>1</v>
      </c>
      <c r="H179" s="7">
        <v>1</v>
      </c>
      <c r="O179" s="7">
        <v>1</v>
      </c>
      <c r="P179" s="7">
        <v>1</v>
      </c>
    </row>
    <row r="180" spans="2:20" x14ac:dyDescent="0.2">
      <c r="B180" s="23" t="s">
        <v>1668</v>
      </c>
      <c r="C180" s="23" t="s">
        <v>1455</v>
      </c>
      <c r="D180" s="7">
        <v>1</v>
      </c>
      <c r="E180" s="7" t="s">
        <v>1656</v>
      </c>
      <c r="G180" s="7">
        <v>1</v>
      </c>
      <c r="H180" s="7">
        <v>1</v>
      </c>
      <c r="O180" s="7">
        <v>1</v>
      </c>
      <c r="P180" s="7">
        <v>1</v>
      </c>
    </row>
    <row r="181" spans="2:20" x14ac:dyDescent="0.2">
      <c r="B181" s="23" t="s">
        <v>1459</v>
      </c>
      <c r="C181" s="23" t="s">
        <v>1456</v>
      </c>
      <c r="D181" s="7">
        <v>1</v>
      </c>
      <c r="E181" s="7" t="s">
        <v>1654</v>
      </c>
      <c r="G181" s="7">
        <v>1</v>
      </c>
      <c r="H181" s="7">
        <v>1</v>
      </c>
      <c r="N181" s="7">
        <v>1</v>
      </c>
    </row>
    <row r="182" spans="2:20" x14ac:dyDescent="0.2">
      <c r="C182" s="23" t="s">
        <v>1460</v>
      </c>
      <c r="D182" s="7">
        <v>1</v>
      </c>
      <c r="E182" s="7" t="s">
        <v>1656</v>
      </c>
      <c r="G182" s="7">
        <v>1</v>
      </c>
      <c r="H182" s="7">
        <v>1</v>
      </c>
      <c r="O182" s="7">
        <v>1</v>
      </c>
      <c r="P182" s="7">
        <v>1</v>
      </c>
    </row>
    <row r="183" spans="2:20" x14ac:dyDescent="0.2">
      <c r="B183" s="23" t="s">
        <v>1466</v>
      </c>
      <c r="C183" s="23" t="s">
        <v>1463</v>
      </c>
      <c r="D183" s="7">
        <v>1</v>
      </c>
      <c r="E183" s="7" t="s">
        <v>1656</v>
      </c>
      <c r="G183" s="7">
        <v>1</v>
      </c>
      <c r="H183" s="7">
        <v>1</v>
      </c>
      <c r="N183" s="7">
        <v>1</v>
      </c>
    </row>
    <row r="184" spans="2:20" x14ac:dyDescent="0.2">
      <c r="C184" s="23" t="s">
        <v>1467</v>
      </c>
      <c r="D184" s="7">
        <v>1</v>
      </c>
      <c r="E184" s="7" t="s">
        <v>1654</v>
      </c>
      <c r="F184" s="7">
        <v>1</v>
      </c>
      <c r="I184" s="7">
        <v>1</v>
      </c>
    </row>
    <row r="185" spans="2:20" x14ac:dyDescent="0.2">
      <c r="C185" s="23" t="s">
        <v>1470</v>
      </c>
      <c r="D185" s="7">
        <v>1</v>
      </c>
      <c r="E185" s="7" t="s">
        <v>1654</v>
      </c>
      <c r="G185" s="7">
        <v>1</v>
      </c>
      <c r="H185" s="7">
        <v>1</v>
      </c>
      <c r="J185" s="7">
        <v>1</v>
      </c>
    </row>
    <row r="186" spans="2:20" x14ac:dyDescent="0.2">
      <c r="C186" s="23" t="s">
        <v>1473</v>
      </c>
      <c r="D186" s="7">
        <v>1</v>
      </c>
      <c r="E186" s="7" t="s">
        <v>1654</v>
      </c>
      <c r="F186" s="7">
        <v>1</v>
      </c>
      <c r="I186" s="7">
        <v>1</v>
      </c>
      <c r="Q186" s="7">
        <v>1</v>
      </c>
      <c r="R186" s="7">
        <v>1</v>
      </c>
      <c r="S186" s="7">
        <v>1</v>
      </c>
      <c r="T186" s="7">
        <v>1</v>
      </c>
    </row>
    <row r="187" spans="2:20" x14ac:dyDescent="0.2">
      <c r="B187" s="23" t="s">
        <v>1280</v>
      </c>
      <c r="C187" s="23" t="s">
        <v>1476</v>
      </c>
      <c r="D187" s="7">
        <v>4</v>
      </c>
      <c r="E187" s="7" t="s">
        <v>1654</v>
      </c>
      <c r="G187" s="7">
        <v>1</v>
      </c>
      <c r="H187" s="7">
        <v>1</v>
      </c>
    </row>
    <row r="188" spans="2:20" x14ac:dyDescent="0.2">
      <c r="B188" s="23" t="s">
        <v>1286</v>
      </c>
      <c r="C188" s="23" t="s">
        <v>1485</v>
      </c>
      <c r="D188" s="7">
        <v>1</v>
      </c>
      <c r="E188" s="7" t="s">
        <v>1654</v>
      </c>
      <c r="G188" s="7">
        <v>1</v>
      </c>
      <c r="H188" s="7">
        <v>1</v>
      </c>
    </row>
    <row r="189" spans="2:20" x14ac:dyDescent="0.2">
      <c r="C189" s="23" t="s">
        <v>1488</v>
      </c>
      <c r="D189" s="7">
        <v>4</v>
      </c>
      <c r="E189" s="7" t="s">
        <v>1654</v>
      </c>
      <c r="G189" s="7">
        <v>1</v>
      </c>
      <c r="H189" s="7">
        <v>1</v>
      </c>
    </row>
    <row r="190" spans="2:20" x14ac:dyDescent="0.2">
      <c r="C190" s="23" t="s">
        <v>1497</v>
      </c>
      <c r="D190" s="7">
        <v>1</v>
      </c>
      <c r="E190" s="7" t="s">
        <v>1654</v>
      </c>
      <c r="G190" s="7">
        <v>1</v>
      </c>
      <c r="H190" s="7">
        <v>1</v>
      </c>
    </row>
    <row r="191" spans="2:20" x14ac:dyDescent="0.2">
      <c r="B191" s="23" t="s">
        <v>1505</v>
      </c>
      <c r="C191" s="23" t="s">
        <v>1500</v>
      </c>
      <c r="D191" s="7">
        <v>4</v>
      </c>
      <c r="E191" s="7" t="s">
        <v>1654</v>
      </c>
      <c r="G191" s="7">
        <v>1</v>
      </c>
      <c r="H191" s="7">
        <v>1</v>
      </c>
    </row>
    <row r="192" spans="2:20" x14ac:dyDescent="0.2">
      <c r="B192" s="23" t="s">
        <v>1286</v>
      </c>
      <c r="C192" s="23" t="s">
        <v>1510</v>
      </c>
      <c r="D192" s="7">
        <v>1</v>
      </c>
      <c r="E192" s="7" t="s">
        <v>1654</v>
      </c>
      <c r="G192" s="7">
        <v>1</v>
      </c>
      <c r="H192" s="7">
        <v>1</v>
      </c>
    </row>
    <row r="193" spans="3:20" x14ac:dyDescent="0.2">
      <c r="C193" s="23" t="s">
        <v>1513</v>
      </c>
      <c r="D193" s="7">
        <v>4</v>
      </c>
      <c r="E193" s="7" t="s">
        <v>1654</v>
      </c>
      <c r="G193" s="7">
        <v>1</v>
      </c>
      <c r="H193" s="7">
        <v>1</v>
      </c>
    </row>
    <row r="194" spans="3:20" x14ac:dyDescent="0.2">
      <c r="C194" s="23" t="s">
        <v>1522</v>
      </c>
      <c r="D194" s="7">
        <v>1</v>
      </c>
      <c r="E194" s="7" t="s">
        <v>1654</v>
      </c>
      <c r="G194" s="7">
        <v>1</v>
      </c>
      <c r="H194" s="7">
        <v>1</v>
      </c>
    </row>
    <row r="195" spans="3:20" x14ac:dyDescent="0.2">
      <c r="C195" s="23" t="s">
        <v>1525</v>
      </c>
      <c r="D195" s="7">
        <v>1</v>
      </c>
      <c r="E195" s="7" t="s">
        <v>1658</v>
      </c>
      <c r="G195" s="7">
        <v>1</v>
      </c>
      <c r="H195" s="7">
        <v>1</v>
      </c>
    </row>
    <row r="196" spans="3:20" x14ac:dyDescent="0.2">
      <c r="C196" s="23" t="s">
        <v>1528</v>
      </c>
      <c r="D196" s="7">
        <v>1</v>
      </c>
      <c r="E196" s="7" t="s">
        <v>1654</v>
      </c>
      <c r="F196" s="7">
        <v>1</v>
      </c>
      <c r="I196" s="7">
        <v>1</v>
      </c>
      <c r="Q196" s="7">
        <v>1</v>
      </c>
      <c r="R196" s="7">
        <v>1</v>
      </c>
      <c r="S196" s="7">
        <v>1</v>
      </c>
      <c r="T196" s="7">
        <v>1</v>
      </c>
    </row>
    <row r="197" spans="3:20" x14ac:dyDescent="0.2">
      <c r="C197" s="23" t="s">
        <v>1531</v>
      </c>
      <c r="D197" s="7">
        <v>1</v>
      </c>
      <c r="E197" s="7" t="s">
        <v>1656</v>
      </c>
      <c r="G197" s="7">
        <v>1</v>
      </c>
      <c r="H197" s="7">
        <v>1</v>
      </c>
      <c r="M197" s="7">
        <v>1</v>
      </c>
    </row>
    <row r="198" spans="3:20" x14ac:dyDescent="0.2">
      <c r="C198" s="23" t="s">
        <v>1534</v>
      </c>
      <c r="D198" s="7">
        <v>1</v>
      </c>
      <c r="E198" s="7" t="s">
        <v>1654</v>
      </c>
      <c r="G198" s="7">
        <v>1</v>
      </c>
      <c r="H198" s="7">
        <v>1</v>
      </c>
      <c r="O198" s="7">
        <v>1</v>
      </c>
      <c r="P198" s="7">
        <v>1</v>
      </c>
    </row>
    <row r="199" spans="3:20" x14ac:dyDescent="0.2">
      <c r="C199" s="23" t="s">
        <v>1537</v>
      </c>
      <c r="D199" s="7">
        <v>1</v>
      </c>
      <c r="E199" s="7" t="s">
        <v>1656</v>
      </c>
      <c r="G199" s="7">
        <v>1</v>
      </c>
      <c r="H199" s="7">
        <v>1</v>
      </c>
    </row>
    <row r="200" spans="3:20" x14ac:dyDescent="0.2">
      <c r="C200" s="23" t="s">
        <v>1540</v>
      </c>
      <c r="D200" s="7">
        <v>1</v>
      </c>
      <c r="E200" s="7" t="s">
        <v>1654</v>
      </c>
      <c r="G200" s="7">
        <v>1</v>
      </c>
      <c r="H200" s="7">
        <v>1</v>
      </c>
      <c r="O200" s="7">
        <v>1</v>
      </c>
      <c r="P200" s="7">
        <v>1</v>
      </c>
    </row>
    <row r="201" spans="3:20" x14ac:dyDescent="0.2">
      <c r="C201" s="23" t="s">
        <v>1543</v>
      </c>
      <c r="D201" s="7">
        <v>18</v>
      </c>
      <c r="E201" s="7" t="s">
        <v>1669</v>
      </c>
      <c r="G201" s="7">
        <v>1</v>
      </c>
      <c r="H201" s="7">
        <v>1</v>
      </c>
    </row>
    <row r="202" spans="3:20" x14ac:dyDescent="0.2">
      <c r="C202" s="23" t="s">
        <v>1583</v>
      </c>
      <c r="D202" s="7">
        <v>8</v>
      </c>
      <c r="E202" s="7" t="s">
        <v>1670</v>
      </c>
      <c r="G202" s="7">
        <v>1</v>
      </c>
      <c r="H202" s="7">
        <v>1</v>
      </c>
    </row>
    <row r="203" spans="3:20" x14ac:dyDescent="0.2">
      <c r="C203" s="23" t="s">
        <v>1601</v>
      </c>
      <c r="D203" s="7">
        <v>1</v>
      </c>
      <c r="E203" s="7" t="s">
        <v>1656</v>
      </c>
      <c r="G203" s="7">
        <v>1</v>
      </c>
      <c r="H203" s="7">
        <v>1</v>
      </c>
      <c r="L203" s="7">
        <v>1</v>
      </c>
    </row>
    <row r="204" spans="3:20" x14ac:dyDescent="0.2">
      <c r="C204" s="23" t="s">
        <v>1604</v>
      </c>
      <c r="D204" s="7">
        <v>4</v>
      </c>
      <c r="E204" s="7" t="s">
        <v>1671</v>
      </c>
      <c r="G204" s="7">
        <v>1</v>
      </c>
      <c r="H204" s="7">
        <v>1</v>
      </c>
    </row>
    <row r="205" spans="3:20" x14ac:dyDescent="0.2">
      <c r="C205" s="23" t="s">
        <v>1613</v>
      </c>
      <c r="D205" s="7">
        <v>5</v>
      </c>
      <c r="E205" s="7" t="s">
        <v>1672</v>
      </c>
      <c r="G205" s="7">
        <v>1</v>
      </c>
      <c r="H205" s="7">
        <v>1</v>
      </c>
    </row>
    <row r="206" spans="3:20" x14ac:dyDescent="0.2">
      <c r="C206" s="23" t="s">
        <v>1624</v>
      </c>
      <c r="D206" s="7">
        <v>1</v>
      </c>
      <c r="E206" s="7" t="s">
        <v>1656</v>
      </c>
      <c r="G206" s="7">
        <v>1</v>
      </c>
      <c r="H206" s="7">
        <v>1</v>
      </c>
      <c r="L206" s="7">
        <v>1</v>
      </c>
      <c r="O206" s="7">
        <v>1</v>
      </c>
      <c r="P206" s="7">
        <v>1</v>
      </c>
    </row>
    <row r="207" spans="3:20" x14ac:dyDescent="0.2">
      <c r="C207" s="23" t="s">
        <v>1627</v>
      </c>
      <c r="D207" s="7">
        <v>1</v>
      </c>
      <c r="E207" s="7" t="s">
        <v>1654</v>
      </c>
      <c r="G207" s="7">
        <v>1</v>
      </c>
      <c r="H207" s="7">
        <v>1</v>
      </c>
    </row>
    <row r="208" spans="3:20" x14ac:dyDescent="0.2">
      <c r="C208" s="23" t="s">
        <v>1630</v>
      </c>
      <c r="D208" s="7">
        <v>1</v>
      </c>
      <c r="E208" s="7" t="s">
        <v>1656</v>
      </c>
      <c r="G208" s="7">
        <v>1</v>
      </c>
      <c r="H208" s="7">
        <v>1</v>
      </c>
      <c r="K208" s="7">
        <v>1</v>
      </c>
    </row>
    <row r="209" spans="3:8" x14ac:dyDescent="0.2">
      <c r="C209" s="23" t="s">
        <v>1634</v>
      </c>
      <c r="D209" s="7">
        <v>1</v>
      </c>
      <c r="E209" s="7" t="s">
        <v>1654</v>
      </c>
      <c r="G209" s="7">
        <v>1</v>
      </c>
      <c r="H209" s="7">
        <v>1</v>
      </c>
    </row>
    <row r="210" spans="3:8" x14ac:dyDescent="0.2">
      <c r="C210" s="23" t="s">
        <v>1637</v>
      </c>
      <c r="D210" s="7">
        <v>1</v>
      </c>
      <c r="E210" s="7" t="s">
        <v>1656</v>
      </c>
      <c r="G210" s="7">
        <v>1</v>
      </c>
      <c r="H210" s="7">
        <v>1</v>
      </c>
    </row>
    <row r="211" spans="3:8" x14ac:dyDescent="0.2">
      <c r="C211" s="23" t="s">
        <v>1640</v>
      </c>
      <c r="D211" s="7">
        <v>1</v>
      </c>
      <c r="E211" s="7" t="s">
        <v>1654</v>
      </c>
      <c r="G211" s="7">
        <v>1</v>
      </c>
      <c r="H211" s="7">
        <v>1</v>
      </c>
    </row>
    <row r="212" spans="3:8" x14ac:dyDescent="0.2">
      <c r="C212" s="23" t="s">
        <v>1643</v>
      </c>
      <c r="D212" s="7">
        <v>1</v>
      </c>
      <c r="E212" s="7" t="s">
        <v>1656</v>
      </c>
      <c r="G212" s="7">
        <v>1</v>
      </c>
      <c r="H212" s="7">
        <v>1</v>
      </c>
    </row>
    <row r="213" spans="3:8" x14ac:dyDescent="0.2">
      <c r="C213" s="23" t="s">
        <v>1646</v>
      </c>
      <c r="D213" s="7">
        <v>2</v>
      </c>
      <c r="E213" s="7" t="s">
        <v>1655</v>
      </c>
      <c r="G213" s="7">
        <v>1</v>
      </c>
      <c r="H213" s="7">
        <v>1</v>
      </c>
    </row>
  </sheetData>
  <sheetProtection formatCells="0" formatColumns="0" formatRows="0" insertColumns="0" insertRows="0" insertHyperlinks="0" deleteColumns="0" deleteRows="0" sort="0" autoFilter="0" pivotTables="0"/>
  <mergeCells count="6">
    <mergeCell ref="D1:L1"/>
    <mergeCell ref="A1:C1"/>
    <mergeCell ref="A2:A4"/>
    <mergeCell ref="B2:C2"/>
    <mergeCell ref="B3:C3"/>
    <mergeCell ref="B4:C4"/>
  </mergeCells>
  <hyperlinks>
    <hyperlink ref="B2" location="'Table of Contents'!A1" display="TABLE OF CONTENTS" xr:uid="{00000000-0004-0000-0600-000000000000}"/>
    <hyperlink ref="B5" location="'Data Guard &amp; RAC'!A1" display="HAA ID" xr:uid="{00000000-0004-0000-0600-000003000000}"/>
    <hyperlink ref="J5" location="'Data Guard &amp; RAC'!A1" display="Active Data Guard" xr:uid="{00000000-0004-0000-0600-000004000000}"/>
    <hyperlink ref="K5" location="'Advanced Compression'!A1" display="Advanced Compression" xr:uid="{00000000-0004-0000-0600-000005000000}"/>
    <hyperlink ref="L5" location="'Advanced Security'!A1" display="Advanced Security" xr:uid="{00000000-0004-0000-0600-000006000000}"/>
    <hyperlink ref="M5" location="'Partitioning'!A1" display="Partitioning" xr:uid="{00000000-0004-0000-0600-000007000000}"/>
    <hyperlink ref="N5" location="'RAC'!A1" display="RAC" xr:uid="{00000000-0004-0000-0600-000008000000}"/>
    <hyperlink ref="O5" location="'OEM'!A1" display="Diagnostics Pack" xr:uid="{00000000-0004-0000-0600-000009000000}"/>
    <hyperlink ref="P5" location="'OEM'!A1" display="Tuning Pack" xr:uid="{00000000-0004-0000-0600-00000A000000}"/>
    <hyperlink ref="Q5" location="'OEM'!A1" display="Data Masking Pack" xr:uid="{00000000-0004-0000-0600-00000B000000}"/>
    <hyperlink ref="R5" location="'OEM'!A1" display="Change Mgt. Pack" xr:uid="{00000000-0004-0000-0600-00000C000000}"/>
    <hyperlink ref="S5" location="'OEM'!A1" display="Configuration Mgt. Pack" xr:uid="{00000000-0004-0000-0600-00000D000000}"/>
    <hyperlink ref="T5" location="'OEM'!A1" display="Provisioning Pack" xr:uid="{00000000-0004-0000-0600-00000E000000}"/>
    <hyperlink ref="U5" location="'OEM'!A1" display="Lifecycle Mgt. Pack" xr:uid="{00000000-0004-0000-0600-00000F000000}"/>
    <hyperlink ref="B4" location="'Compliance Estimation'!A1" display="COMPLIANCE ESTIMATION" xr:uid="{00000000-0004-0000-0600-000002000000}"/>
    <hyperlink ref="B3" location="'Deployment Per Database'!A1" display="DEPLOYMENT PER DATABASE" xr:uid="{00000000-0004-0000-0600-000001000000}"/>
  </hyperlinks>
  <pageMargins left="0.7" right="0.7" top="0.75" bottom="0.75" header="0.3" footer="0.3"/>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9BF"/>
  </sheetPr>
  <dimension ref="A1:L196"/>
  <sheetViews>
    <sheetView showGridLines="0" workbookViewId="0">
      <pane ySplit="5" topLeftCell="A6" activePane="bottomLeft" state="frozen"/>
      <selection pane="bottomLeft" activeCell="B196" sqref="B196"/>
    </sheetView>
  </sheetViews>
  <sheetFormatPr baseColWidth="10" defaultColWidth="8.83203125" defaultRowHeight="16" x14ac:dyDescent="0.2"/>
  <cols>
    <col min="1" max="1" width="7" customWidth="1"/>
    <col min="2" max="2" width="30" style="7" customWidth="1"/>
    <col min="3" max="3" width="45" customWidth="1"/>
    <col min="4" max="4" width="30" customWidth="1"/>
    <col min="5" max="6" width="20" customWidth="1"/>
    <col min="7" max="7" width="20" style="7" customWidth="1"/>
    <col min="8" max="9" width="20" customWidth="1"/>
    <col min="10" max="10" width="80" customWidth="1"/>
    <col min="11" max="11" width="13" style="7" customWidth="1"/>
    <col min="12" max="12" width="11" style="7" customWidth="1"/>
  </cols>
  <sheetData>
    <row r="1" spans="1:12" ht="60" customHeight="1" x14ac:dyDescent="0.2">
      <c r="A1" s="140" t="s">
        <v>39</v>
      </c>
      <c r="B1" s="138"/>
      <c r="C1" s="128"/>
      <c r="D1" s="141" t="s">
        <v>1673</v>
      </c>
      <c r="E1" s="143"/>
      <c r="F1" s="143"/>
      <c r="G1" s="143"/>
      <c r="H1" s="143"/>
      <c r="I1" s="173"/>
      <c r="J1" s="173"/>
      <c r="K1" s="173"/>
      <c r="L1" s="143"/>
    </row>
    <row r="2" spans="1:12" x14ac:dyDescent="0.2">
      <c r="A2" s="144"/>
      <c r="B2" s="170" t="s">
        <v>81</v>
      </c>
      <c r="C2" s="128"/>
    </row>
    <row r="3" spans="1:12" x14ac:dyDescent="0.2">
      <c r="A3" s="144"/>
      <c r="B3" s="170" t="s">
        <v>83</v>
      </c>
      <c r="C3" s="128"/>
    </row>
    <row r="4" spans="1:12" x14ac:dyDescent="0.2">
      <c r="A4" s="144"/>
      <c r="B4" s="170" t="s">
        <v>87</v>
      </c>
      <c r="C4" s="128"/>
    </row>
    <row r="6" spans="1:12" ht="20" customHeight="1" x14ac:dyDescent="0.2">
      <c r="A6" s="98"/>
      <c r="B6" s="100" t="s">
        <v>1674</v>
      </c>
      <c r="C6" s="98" t="s">
        <v>1675</v>
      </c>
      <c r="D6" s="98" t="s">
        <v>1676</v>
      </c>
      <c r="E6" s="98" t="s">
        <v>695</v>
      </c>
      <c r="F6" s="98" t="s">
        <v>1677</v>
      </c>
      <c r="G6" s="100" t="s">
        <v>1678</v>
      </c>
      <c r="H6" s="98" t="s">
        <v>1679</v>
      </c>
      <c r="I6" s="98" t="s">
        <v>1680</v>
      </c>
      <c r="J6" s="98" t="s">
        <v>1681</v>
      </c>
      <c r="K6" s="100" t="s">
        <v>1682</v>
      </c>
      <c r="L6" s="100" t="s">
        <v>1683</v>
      </c>
    </row>
    <row r="7" spans="1:12" x14ac:dyDescent="0.2">
      <c r="B7" s="7">
        <v>1</v>
      </c>
      <c r="C7" t="s">
        <v>1463</v>
      </c>
      <c r="D7" t="s">
        <v>1464</v>
      </c>
      <c r="E7" t="s">
        <v>1464</v>
      </c>
      <c r="F7" t="s">
        <v>1684</v>
      </c>
      <c r="G7" s="7">
        <v>39</v>
      </c>
      <c r="H7" t="s">
        <v>716</v>
      </c>
      <c r="I7" t="s">
        <v>1685</v>
      </c>
      <c r="J7" s="7" t="s">
        <v>519</v>
      </c>
      <c r="K7" s="7" t="s">
        <v>519</v>
      </c>
      <c r="L7" s="7" t="s">
        <v>45</v>
      </c>
    </row>
    <row r="10" spans="1:12" ht="20" customHeight="1" x14ac:dyDescent="0.2">
      <c r="A10" s="98"/>
      <c r="B10" s="100" t="s">
        <v>1674</v>
      </c>
      <c r="C10" s="98" t="s">
        <v>1675</v>
      </c>
      <c r="D10" s="98" t="s">
        <v>1676</v>
      </c>
      <c r="E10" s="98" t="s">
        <v>695</v>
      </c>
      <c r="F10" s="98" t="s">
        <v>1677</v>
      </c>
      <c r="G10" s="100" t="s">
        <v>1678</v>
      </c>
      <c r="H10" s="98" t="s">
        <v>1679</v>
      </c>
      <c r="I10" s="98" t="s">
        <v>1680</v>
      </c>
      <c r="J10" s="98" t="s">
        <v>1681</v>
      </c>
      <c r="K10" s="100" t="s">
        <v>1682</v>
      </c>
      <c r="L10" s="100" t="s">
        <v>1683</v>
      </c>
    </row>
    <row r="11" spans="1:12" x14ac:dyDescent="0.2">
      <c r="B11" s="7">
        <v>2</v>
      </c>
      <c r="C11" t="s">
        <v>1381</v>
      </c>
      <c r="D11" t="s">
        <v>1386</v>
      </c>
      <c r="E11" t="s">
        <v>1382</v>
      </c>
      <c r="F11" t="s">
        <v>1386</v>
      </c>
      <c r="G11" s="7">
        <v>42647063</v>
      </c>
      <c r="H11" t="s">
        <v>716</v>
      </c>
      <c r="I11" t="s">
        <v>1685</v>
      </c>
      <c r="J11" s="7" t="s">
        <v>519</v>
      </c>
      <c r="K11" s="7" t="s">
        <v>519</v>
      </c>
      <c r="L11" s="7" t="s">
        <v>45</v>
      </c>
    </row>
    <row r="12" spans="1:12" x14ac:dyDescent="0.2">
      <c r="C12" t="s">
        <v>1385</v>
      </c>
      <c r="D12" t="s">
        <v>1386</v>
      </c>
      <c r="E12" t="s">
        <v>1386</v>
      </c>
      <c r="F12" t="s">
        <v>1386</v>
      </c>
      <c r="G12" s="7">
        <v>42647063</v>
      </c>
      <c r="H12" t="s">
        <v>716</v>
      </c>
      <c r="I12" t="s">
        <v>1685</v>
      </c>
      <c r="J12" s="7" t="s">
        <v>519</v>
      </c>
      <c r="K12" s="7" t="s">
        <v>519</v>
      </c>
      <c r="L12" s="7" t="s">
        <v>45</v>
      </c>
    </row>
    <row r="15" spans="1:12" ht="20" customHeight="1" x14ac:dyDescent="0.2">
      <c r="A15" s="98"/>
      <c r="B15" s="100" t="s">
        <v>1674</v>
      </c>
      <c r="C15" s="98" t="s">
        <v>1675</v>
      </c>
      <c r="D15" s="98" t="s">
        <v>1676</v>
      </c>
      <c r="E15" s="98" t="s">
        <v>695</v>
      </c>
      <c r="F15" s="98" t="s">
        <v>1677</v>
      </c>
      <c r="G15" s="100" t="s">
        <v>1678</v>
      </c>
      <c r="H15" s="98" t="s">
        <v>1679</v>
      </c>
      <c r="I15" s="98" t="s">
        <v>1680</v>
      </c>
      <c r="J15" s="98" t="s">
        <v>1681</v>
      </c>
      <c r="K15" s="100" t="s">
        <v>1682</v>
      </c>
      <c r="L15" s="100" t="s">
        <v>1683</v>
      </c>
    </row>
    <row r="16" spans="1:12" x14ac:dyDescent="0.2">
      <c r="B16" s="7">
        <v>3</v>
      </c>
      <c r="C16" t="s">
        <v>899</v>
      </c>
      <c r="D16" t="s">
        <v>912</v>
      </c>
      <c r="E16" t="s">
        <v>900</v>
      </c>
      <c r="F16" t="s">
        <v>900</v>
      </c>
      <c r="G16" s="7">
        <v>147867687</v>
      </c>
      <c r="H16" t="s">
        <v>716</v>
      </c>
      <c r="I16" t="s">
        <v>1685</v>
      </c>
      <c r="J16" s="7" t="s">
        <v>519</v>
      </c>
      <c r="K16" s="7" t="s">
        <v>519</v>
      </c>
      <c r="L16" s="7" t="s">
        <v>1686</v>
      </c>
    </row>
    <row r="18" spans="1:12" x14ac:dyDescent="0.2">
      <c r="C18" s="171" t="s">
        <v>1687</v>
      </c>
      <c r="D18" s="172"/>
    </row>
    <row r="19" spans="1:12" x14ac:dyDescent="0.2">
      <c r="C19" t="s">
        <v>899</v>
      </c>
      <c r="D19" t="s">
        <v>912</v>
      </c>
      <c r="E19" t="s">
        <v>903</v>
      </c>
      <c r="F19" t="s">
        <v>903</v>
      </c>
      <c r="G19" s="7">
        <v>147867687</v>
      </c>
      <c r="H19" t="s">
        <v>1688</v>
      </c>
      <c r="I19" t="s">
        <v>1689</v>
      </c>
      <c r="J19" s="7" t="s">
        <v>519</v>
      </c>
      <c r="K19" s="7" t="s">
        <v>519</v>
      </c>
      <c r="L19" s="7" t="s">
        <v>1686</v>
      </c>
    </row>
    <row r="22" spans="1:12" ht="20" customHeight="1" x14ac:dyDescent="0.2">
      <c r="A22" s="98"/>
      <c r="B22" s="100" t="s">
        <v>1674</v>
      </c>
      <c r="C22" s="98" t="s">
        <v>1675</v>
      </c>
      <c r="D22" s="98" t="s">
        <v>1676</v>
      </c>
      <c r="E22" s="98" t="s">
        <v>695</v>
      </c>
      <c r="F22" s="98" t="s">
        <v>1677</v>
      </c>
      <c r="G22" s="100" t="s">
        <v>1678</v>
      </c>
      <c r="H22" s="98" t="s">
        <v>1679</v>
      </c>
      <c r="I22" s="98" t="s">
        <v>1680</v>
      </c>
      <c r="J22" s="98" t="s">
        <v>1681</v>
      </c>
      <c r="K22" s="100" t="s">
        <v>1682</v>
      </c>
      <c r="L22" s="100" t="s">
        <v>1683</v>
      </c>
    </row>
    <row r="23" spans="1:12" x14ac:dyDescent="0.2">
      <c r="B23" s="7">
        <v>4</v>
      </c>
      <c r="C23" t="s">
        <v>1485</v>
      </c>
      <c r="D23" t="s">
        <v>1486</v>
      </c>
      <c r="E23" t="s">
        <v>1486</v>
      </c>
      <c r="F23" t="s">
        <v>1486</v>
      </c>
      <c r="G23" s="7">
        <v>495871013</v>
      </c>
      <c r="H23" t="s">
        <v>716</v>
      </c>
      <c r="I23" t="s">
        <v>1685</v>
      </c>
      <c r="J23" s="7" t="s">
        <v>519</v>
      </c>
      <c r="K23" s="7" t="s">
        <v>519</v>
      </c>
      <c r="L23" s="7" t="s">
        <v>45</v>
      </c>
    </row>
    <row r="24" spans="1:12" x14ac:dyDescent="0.2">
      <c r="C24" t="s">
        <v>1283</v>
      </c>
      <c r="D24" t="s">
        <v>1284</v>
      </c>
      <c r="E24" t="s">
        <v>1284</v>
      </c>
      <c r="F24" t="s">
        <v>1284</v>
      </c>
      <c r="G24" s="7">
        <v>495871013</v>
      </c>
      <c r="H24" t="s">
        <v>716</v>
      </c>
      <c r="I24" t="s">
        <v>1685</v>
      </c>
      <c r="J24" s="7" t="s">
        <v>519</v>
      </c>
      <c r="K24" s="7" t="s">
        <v>519</v>
      </c>
      <c r="L24" s="7" t="s">
        <v>45</v>
      </c>
    </row>
    <row r="25" spans="1:12" x14ac:dyDescent="0.2">
      <c r="C25" t="s">
        <v>1510</v>
      </c>
      <c r="D25" t="s">
        <v>1511</v>
      </c>
      <c r="E25" t="s">
        <v>1511</v>
      </c>
      <c r="F25" t="s">
        <v>1511</v>
      </c>
      <c r="G25" s="7">
        <v>495871013</v>
      </c>
      <c r="H25" t="s">
        <v>716</v>
      </c>
      <c r="I25" t="s">
        <v>1685</v>
      </c>
      <c r="J25" s="7" t="s">
        <v>519</v>
      </c>
      <c r="K25" s="7" t="s">
        <v>519</v>
      </c>
      <c r="L25" s="7" t="s">
        <v>45</v>
      </c>
    </row>
    <row r="28" spans="1:12" ht="20" customHeight="1" x14ac:dyDescent="0.2">
      <c r="A28" s="98"/>
      <c r="B28" s="100" t="s">
        <v>1674</v>
      </c>
      <c r="C28" s="98" t="s">
        <v>1675</v>
      </c>
      <c r="D28" s="98" t="s">
        <v>1676</v>
      </c>
      <c r="E28" s="98" t="s">
        <v>695</v>
      </c>
      <c r="F28" s="98" t="s">
        <v>1677</v>
      </c>
      <c r="G28" s="100" t="s">
        <v>1678</v>
      </c>
      <c r="H28" s="98" t="s">
        <v>1679</v>
      </c>
      <c r="I28" s="98" t="s">
        <v>1680</v>
      </c>
      <c r="J28" s="98" t="s">
        <v>1681</v>
      </c>
      <c r="K28" s="100" t="s">
        <v>1682</v>
      </c>
      <c r="L28" s="100" t="s">
        <v>1683</v>
      </c>
    </row>
    <row r="29" spans="1:12" x14ac:dyDescent="0.2">
      <c r="B29" s="7">
        <v>5</v>
      </c>
      <c r="C29" t="s">
        <v>558</v>
      </c>
      <c r="D29" t="s">
        <v>982</v>
      </c>
      <c r="E29" t="s">
        <v>982</v>
      </c>
      <c r="F29" t="s">
        <v>982</v>
      </c>
      <c r="G29" s="7">
        <v>591001979</v>
      </c>
      <c r="H29" t="s">
        <v>716</v>
      </c>
      <c r="I29" t="s">
        <v>1685</v>
      </c>
      <c r="J29" s="7" t="s">
        <v>519</v>
      </c>
      <c r="K29" s="7" t="s">
        <v>519</v>
      </c>
      <c r="L29" s="7" t="s">
        <v>45</v>
      </c>
    </row>
    <row r="32" spans="1:12" ht="20" customHeight="1" x14ac:dyDescent="0.2">
      <c r="A32" s="98"/>
      <c r="B32" s="100" t="s">
        <v>1674</v>
      </c>
      <c r="C32" s="98" t="s">
        <v>1675</v>
      </c>
      <c r="D32" s="98" t="s">
        <v>1676</v>
      </c>
      <c r="E32" s="98" t="s">
        <v>695</v>
      </c>
      <c r="F32" s="98" t="s">
        <v>1677</v>
      </c>
      <c r="G32" s="100" t="s">
        <v>1678</v>
      </c>
      <c r="H32" s="98" t="s">
        <v>1679</v>
      </c>
      <c r="I32" s="98" t="s">
        <v>1680</v>
      </c>
      <c r="J32" s="98" t="s">
        <v>1681</v>
      </c>
      <c r="K32" s="100" t="s">
        <v>1682</v>
      </c>
      <c r="L32" s="100" t="s">
        <v>1683</v>
      </c>
    </row>
    <row r="33" spans="1:12" x14ac:dyDescent="0.2">
      <c r="B33" s="7">
        <v>6</v>
      </c>
      <c r="C33" t="s">
        <v>1429</v>
      </c>
      <c r="D33" t="s">
        <v>1430</v>
      </c>
      <c r="E33" t="s">
        <v>1430</v>
      </c>
      <c r="F33" t="s">
        <v>1430</v>
      </c>
      <c r="G33" s="7">
        <v>730902327</v>
      </c>
      <c r="H33" t="s">
        <v>716</v>
      </c>
      <c r="I33" t="s">
        <v>1685</v>
      </c>
      <c r="J33" s="7" t="s">
        <v>519</v>
      </c>
      <c r="K33" s="7" t="s">
        <v>519</v>
      </c>
      <c r="L33" s="7" t="s">
        <v>45</v>
      </c>
    </row>
    <row r="36" spans="1:12" ht="20" customHeight="1" x14ac:dyDescent="0.2">
      <c r="A36" s="98"/>
      <c r="B36" s="100" t="s">
        <v>1674</v>
      </c>
      <c r="C36" s="98" t="s">
        <v>1675</v>
      </c>
      <c r="D36" s="98" t="s">
        <v>1676</v>
      </c>
      <c r="E36" s="98" t="s">
        <v>695</v>
      </c>
      <c r="F36" s="98" t="s">
        <v>1677</v>
      </c>
      <c r="G36" s="100" t="s">
        <v>1678</v>
      </c>
      <c r="H36" s="98" t="s">
        <v>1679</v>
      </c>
      <c r="I36" s="98" t="s">
        <v>1680</v>
      </c>
      <c r="J36" s="98" t="s">
        <v>1681</v>
      </c>
      <c r="K36" s="100" t="s">
        <v>1682</v>
      </c>
      <c r="L36" s="100" t="s">
        <v>1683</v>
      </c>
    </row>
    <row r="37" spans="1:12" x14ac:dyDescent="0.2">
      <c r="B37" s="7">
        <v>7</v>
      </c>
      <c r="C37" t="s">
        <v>625</v>
      </c>
      <c r="D37" t="s">
        <v>1101</v>
      </c>
      <c r="E37" t="s">
        <v>1101</v>
      </c>
      <c r="F37" t="s">
        <v>1101</v>
      </c>
      <c r="G37" s="7">
        <v>1033483462</v>
      </c>
      <c r="H37" t="s">
        <v>716</v>
      </c>
      <c r="I37" t="s">
        <v>1685</v>
      </c>
      <c r="J37" s="7" t="s">
        <v>519</v>
      </c>
      <c r="K37" s="7" t="s">
        <v>519</v>
      </c>
      <c r="L37" s="7" t="s">
        <v>1686</v>
      </c>
    </row>
    <row r="39" spans="1:12" x14ac:dyDescent="0.2">
      <c r="C39" s="171" t="s">
        <v>1687</v>
      </c>
      <c r="D39" s="172"/>
    </row>
    <row r="40" spans="1:12" x14ac:dyDescent="0.2">
      <c r="C40" t="s">
        <v>813</v>
      </c>
      <c r="D40" t="s">
        <v>817</v>
      </c>
      <c r="E40" t="s">
        <v>817</v>
      </c>
      <c r="F40" t="s">
        <v>817</v>
      </c>
      <c r="G40" s="7">
        <v>1033483462</v>
      </c>
      <c r="H40" t="s">
        <v>1688</v>
      </c>
      <c r="I40" t="s">
        <v>1689</v>
      </c>
      <c r="J40" s="7" t="s">
        <v>519</v>
      </c>
      <c r="K40" s="7" t="s">
        <v>519</v>
      </c>
      <c r="L40" s="7" t="s">
        <v>1686</v>
      </c>
    </row>
    <row r="43" spans="1:12" ht="20" customHeight="1" x14ac:dyDescent="0.2">
      <c r="A43" s="98"/>
      <c r="B43" s="100" t="s">
        <v>1674</v>
      </c>
      <c r="C43" s="98" t="s">
        <v>1675</v>
      </c>
      <c r="D43" s="98" t="s">
        <v>1676</v>
      </c>
      <c r="E43" s="98" t="s">
        <v>695</v>
      </c>
      <c r="F43" s="98" t="s">
        <v>1677</v>
      </c>
      <c r="G43" s="100" t="s">
        <v>1678</v>
      </c>
      <c r="H43" s="98" t="s">
        <v>1679</v>
      </c>
      <c r="I43" s="98" t="s">
        <v>1680</v>
      </c>
      <c r="J43" s="98" t="s">
        <v>1681</v>
      </c>
      <c r="K43" s="100" t="s">
        <v>1682</v>
      </c>
      <c r="L43" s="100" t="s">
        <v>1683</v>
      </c>
    </row>
    <row r="44" spans="1:12" x14ac:dyDescent="0.2">
      <c r="B44" s="7">
        <v>8</v>
      </c>
      <c r="C44" t="s">
        <v>1395</v>
      </c>
      <c r="D44" t="s">
        <v>1392</v>
      </c>
      <c r="E44" t="s">
        <v>1396</v>
      </c>
      <c r="F44" t="s">
        <v>1392</v>
      </c>
      <c r="G44" s="7">
        <v>1300480468</v>
      </c>
      <c r="H44" t="s">
        <v>716</v>
      </c>
      <c r="I44" t="s">
        <v>1685</v>
      </c>
      <c r="J44" s="7" t="s">
        <v>519</v>
      </c>
      <c r="K44" s="7" t="s">
        <v>519</v>
      </c>
      <c r="L44" s="7" t="s">
        <v>45</v>
      </c>
    </row>
    <row r="45" spans="1:12" x14ac:dyDescent="0.2">
      <c r="C45" t="s">
        <v>1391</v>
      </c>
      <c r="D45" t="s">
        <v>1392</v>
      </c>
      <c r="E45" t="s">
        <v>1392</v>
      </c>
      <c r="F45" t="s">
        <v>1392</v>
      </c>
      <c r="G45" s="7">
        <v>1300480468</v>
      </c>
      <c r="H45" t="s">
        <v>716</v>
      </c>
      <c r="I45" t="s">
        <v>1685</v>
      </c>
      <c r="J45" s="7" t="s">
        <v>519</v>
      </c>
      <c r="K45" s="7" t="s">
        <v>519</v>
      </c>
      <c r="L45" s="7" t="s">
        <v>45</v>
      </c>
    </row>
    <row r="48" spans="1:12" ht="20" customHeight="1" x14ac:dyDescent="0.2">
      <c r="A48" s="98"/>
      <c r="B48" s="100" t="s">
        <v>1674</v>
      </c>
      <c r="C48" s="98" t="s">
        <v>1675</v>
      </c>
      <c r="D48" s="98" t="s">
        <v>1676</v>
      </c>
      <c r="E48" s="98" t="s">
        <v>695</v>
      </c>
      <c r="F48" s="98" t="s">
        <v>1677</v>
      </c>
      <c r="G48" s="100" t="s">
        <v>1678</v>
      </c>
      <c r="H48" s="98" t="s">
        <v>1679</v>
      </c>
      <c r="I48" s="98" t="s">
        <v>1680</v>
      </c>
      <c r="J48" s="98" t="s">
        <v>1681</v>
      </c>
      <c r="K48" s="100" t="s">
        <v>1682</v>
      </c>
      <c r="L48" s="100" t="s">
        <v>1683</v>
      </c>
    </row>
    <row r="49" spans="1:12" x14ac:dyDescent="0.2">
      <c r="B49" s="7">
        <v>9</v>
      </c>
      <c r="C49" t="s">
        <v>563</v>
      </c>
      <c r="D49" t="s">
        <v>979</v>
      </c>
      <c r="E49" t="s">
        <v>989</v>
      </c>
      <c r="F49" t="s">
        <v>979</v>
      </c>
      <c r="G49" s="7">
        <v>1310273192</v>
      </c>
      <c r="H49" t="s">
        <v>716</v>
      </c>
      <c r="I49" t="s">
        <v>1685</v>
      </c>
      <c r="J49" s="7" t="s">
        <v>519</v>
      </c>
      <c r="K49" s="7" t="s">
        <v>519</v>
      </c>
      <c r="L49" s="7" t="s">
        <v>45</v>
      </c>
    </row>
    <row r="50" spans="1:12" x14ac:dyDescent="0.2">
      <c r="C50" t="s">
        <v>588</v>
      </c>
      <c r="D50" t="s">
        <v>979</v>
      </c>
      <c r="E50" t="s">
        <v>995</v>
      </c>
      <c r="F50" t="s">
        <v>979</v>
      </c>
      <c r="G50" s="7">
        <v>1310273192</v>
      </c>
      <c r="H50" t="s">
        <v>716</v>
      </c>
      <c r="I50" t="s">
        <v>1685</v>
      </c>
      <c r="J50" s="7" t="s">
        <v>519</v>
      </c>
      <c r="K50" s="7" t="s">
        <v>519</v>
      </c>
      <c r="L50" s="7" t="s">
        <v>45</v>
      </c>
    </row>
    <row r="51" spans="1:12" x14ac:dyDescent="0.2">
      <c r="C51" t="s">
        <v>555</v>
      </c>
      <c r="D51" t="s">
        <v>979</v>
      </c>
      <c r="E51" t="s">
        <v>979</v>
      </c>
      <c r="F51" t="s">
        <v>979</v>
      </c>
      <c r="G51" s="7">
        <v>1310273192</v>
      </c>
      <c r="H51" t="s">
        <v>716</v>
      </c>
      <c r="I51" t="s">
        <v>1685</v>
      </c>
      <c r="J51" s="7" t="s">
        <v>519</v>
      </c>
      <c r="K51" s="7" t="s">
        <v>519</v>
      </c>
      <c r="L51" s="7" t="s">
        <v>45</v>
      </c>
    </row>
    <row r="54" spans="1:12" ht="20" customHeight="1" x14ac:dyDescent="0.2">
      <c r="A54" s="98"/>
      <c r="B54" s="100" t="s">
        <v>1674</v>
      </c>
      <c r="C54" s="98" t="s">
        <v>1675</v>
      </c>
      <c r="D54" s="98" t="s">
        <v>1676</v>
      </c>
      <c r="E54" s="98" t="s">
        <v>695</v>
      </c>
      <c r="F54" s="98" t="s">
        <v>1677</v>
      </c>
      <c r="G54" s="100" t="s">
        <v>1678</v>
      </c>
      <c r="H54" s="98" t="s">
        <v>1679</v>
      </c>
      <c r="I54" s="98" t="s">
        <v>1680</v>
      </c>
      <c r="J54" s="98" t="s">
        <v>1681</v>
      </c>
      <c r="K54" s="100" t="s">
        <v>1682</v>
      </c>
      <c r="L54" s="100" t="s">
        <v>1683</v>
      </c>
    </row>
    <row r="55" spans="1:12" x14ac:dyDescent="0.2">
      <c r="B55" s="7">
        <v>10</v>
      </c>
      <c r="C55" t="s">
        <v>1202</v>
      </c>
      <c r="D55" t="s">
        <v>1203</v>
      </c>
      <c r="E55" t="s">
        <v>1203</v>
      </c>
      <c r="F55" t="s">
        <v>1203</v>
      </c>
      <c r="G55" s="7">
        <v>1416076396</v>
      </c>
      <c r="H55" t="s">
        <v>716</v>
      </c>
      <c r="I55" t="s">
        <v>1685</v>
      </c>
      <c r="J55" s="7" t="s">
        <v>519</v>
      </c>
      <c r="K55" s="7" t="s">
        <v>519</v>
      </c>
      <c r="L55" s="7" t="s">
        <v>1686</v>
      </c>
    </row>
    <row r="57" spans="1:12" x14ac:dyDescent="0.2">
      <c r="C57" s="171" t="s">
        <v>1687</v>
      </c>
      <c r="D57" s="172"/>
    </row>
    <row r="58" spans="1:12" x14ac:dyDescent="0.2">
      <c r="C58" t="s">
        <v>833</v>
      </c>
      <c r="D58" t="s">
        <v>834</v>
      </c>
      <c r="E58" t="s">
        <v>834</v>
      </c>
      <c r="F58" t="s">
        <v>834</v>
      </c>
      <c r="G58" s="7">
        <v>1416076396</v>
      </c>
      <c r="H58" t="s">
        <v>1688</v>
      </c>
      <c r="I58" t="s">
        <v>1689</v>
      </c>
      <c r="J58" s="7" t="s">
        <v>519</v>
      </c>
      <c r="K58" s="7" t="s">
        <v>519</v>
      </c>
      <c r="L58" s="7" t="s">
        <v>1686</v>
      </c>
    </row>
    <row r="61" spans="1:12" ht="20" customHeight="1" x14ac:dyDescent="0.2">
      <c r="A61" s="98"/>
      <c r="B61" s="100" t="s">
        <v>1674</v>
      </c>
      <c r="C61" s="98" t="s">
        <v>1675</v>
      </c>
      <c r="D61" s="98" t="s">
        <v>1676</v>
      </c>
      <c r="E61" s="98" t="s">
        <v>695</v>
      </c>
      <c r="F61" s="98" t="s">
        <v>1677</v>
      </c>
      <c r="G61" s="100" t="s">
        <v>1678</v>
      </c>
      <c r="H61" s="98" t="s">
        <v>1679</v>
      </c>
      <c r="I61" s="98" t="s">
        <v>1680</v>
      </c>
      <c r="J61" s="98" t="s">
        <v>1681</v>
      </c>
      <c r="K61" s="100" t="s">
        <v>1682</v>
      </c>
      <c r="L61" s="100" t="s">
        <v>1683</v>
      </c>
    </row>
    <row r="62" spans="1:12" x14ac:dyDescent="0.2">
      <c r="B62" s="7">
        <v>11</v>
      </c>
      <c r="C62" t="s">
        <v>588</v>
      </c>
      <c r="D62" t="s">
        <v>987</v>
      </c>
      <c r="E62" t="s">
        <v>997</v>
      </c>
      <c r="F62" t="s">
        <v>987</v>
      </c>
      <c r="G62" s="7">
        <v>1785722125</v>
      </c>
      <c r="H62" t="s">
        <v>716</v>
      </c>
      <c r="I62" t="s">
        <v>1685</v>
      </c>
      <c r="J62" s="7" t="s">
        <v>519</v>
      </c>
      <c r="K62" s="7" t="s">
        <v>519</v>
      </c>
      <c r="L62" s="7" t="s">
        <v>45</v>
      </c>
    </row>
    <row r="63" spans="1:12" x14ac:dyDescent="0.2">
      <c r="C63" t="s">
        <v>555</v>
      </c>
      <c r="D63" t="s">
        <v>987</v>
      </c>
      <c r="E63" t="s">
        <v>976</v>
      </c>
      <c r="F63" t="s">
        <v>987</v>
      </c>
      <c r="G63" s="7">
        <v>1785722125</v>
      </c>
      <c r="H63" t="s">
        <v>716</v>
      </c>
      <c r="I63" t="s">
        <v>1685</v>
      </c>
      <c r="J63" s="7" t="s">
        <v>519</v>
      </c>
      <c r="K63" s="7" t="s">
        <v>519</v>
      </c>
      <c r="L63" s="7" t="s">
        <v>45</v>
      </c>
    </row>
    <row r="64" spans="1:12" x14ac:dyDescent="0.2">
      <c r="C64" t="s">
        <v>563</v>
      </c>
      <c r="D64" t="s">
        <v>987</v>
      </c>
      <c r="E64" t="s">
        <v>987</v>
      </c>
      <c r="F64" t="s">
        <v>987</v>
      </c>
      <c r="G64" s="7">
        <v>1785722125</v>
      </c>
      <c r="H64" t="s">
        <v>716</v>
      </c>
      <c r="I64" t="s">
        <v>1685</v>
      </c>
      <c r="J64" s="7" t="s">
        <v>519</v>
      </c>
      <c r="K64" s="7" t="s">
        <v>519</v>
      </c>
      <c r="L64" s="7" t="s">
        <v>45</v>
      </c>
    </row>
    <row r="67" spans="1:12" ht="20" customHeight="1" x14ac:dyDescent="0.2">
      <c r="A67" s="98"/>
      <c r="B67" s="100" t="s">
        <v>1674</v>
      </c>
      <c r="C67" s="98" t="s">
        <v>1675</v>
      </c>
      <c r="D67" s="98" t="s">
        <v>1676</v>
      </c>
      <c r="E67" s="98" t="s">
        <v>695</v>
      </c>
      <c r="F67" s="98" t="s">
        <v>1677</v>
      </c>
      <c r="G67" s="100" t="s">
        <v>1678</v>
      </c>
      <c r="H67" s="98" t="s">
        <v>1679</v>
      </c>
      <c r="I67" s="98" t="s">
        <v>1680</v>
      </c>
      <c r="J67" s="98" t="s">
        <v>1681</v>
      </c>
      <c r="K67" s="100" t="s">
        <v>1682</v>
      </c>
      <c r="L67" s="100" t="s">
        <v>1683</v>
      </c>
    </row>
    <row r="68" spans="1:12" x14ac:dyDescent="0.2">
      <c r="B68" s="7">
        <v>12</v>
      </c>
      <c r="C68" t="s">
        <v>1131</v>
      </c>
      <c r="D68" t="s">
        <v>1132</v>
      </c>
      <c r="E68" t="s">
        <v>1132</v>
      </c>
      <c r="F68" t="s">
        <v>1132</v>
      </c>
      <c r="G68" s="7">
        <v>1907936489</v>
      </c>
      <c r="H68" t="s">
        <v>716</v>
      </c>
      <c r="I68" t="s">
        <v>1685</v>
      </c>
      <c r="J68" s="7" t="s">
        <v>519</v>
      </c>
      <c r="K68" s="7" t="s">
        <v>519</v>
      </c>
      <c r="L68" s="7" t="s">
        <v>1686</v>
      </c>
    </row>
    <row r="70" spans="1:12" x14ac:dyDescent="0.2">
      <c r="C70" s="171" t="s">
        <v>1687</v>
      </c>
      <c r="D70" s="172"/>
    </row>
    <row r="71" spans="1:12" x14ac:dyDescent="0.2">
      <c r="C71" t="s">
        <v>813</v>
      </c>
      <c r="D71" t="s">
        <v>814</v>
      </c>
      <c r="E71" t="s">
        <v>814</v>
      </c>
      <c r="F71" t="s">
        <v>814</v>
      </c>
      <c r="G71" s="7">
        <v>1907936489</v>
      </c>
      <c r="H71" t="s">
        <v>1688</v>
      </c>
      <c r="I71" t="s">
        <v>1689</v>
      </c>
      <c r="J71" s="7" t="s">
        <v>519</v>
      </c>
      <c r="K71" s="7" t="s">
        <v>519</v>
      </c>
      <c r="L71" s="7" t="s">
        <v>1686</v>
      </c>
    </row>
    <row r="74" spans="1:12" ht="20" customHeight="1" x14ac:dyDescent="0.2">
      <c r="A74" s="98"/>
      <c r="B74" s="100" t="s">
        <v>1674</v>
      </c>
      <c r="C74" s="98" t="s">
        <v>1675</v>
      </c>
      <c r="D74" s="98" t="s">
        <v>1676</v>
      </c>
      <c r="E74" s="98" t="s">
        <v>695</v>
      </c>
      <c r="F74" s="98" t="s">
        <v>1677</v>
      </c>
      <c r="G74" s="100" t="s">
        <v>1678</v>
      </c>
      <c r="H74" s="98" t="s">
        <v>1679</v>
      </c>
      <c r="I74" s="98" t="s">
        <v>1680</v>
      </c>
      <c r="J74" s="98" t="s">
        <v>1681</v>
      </c>
      <c r="K74" s="100" t="s">
        <v>1682</v>
      </c>
      <c r="L74" s="100" t="s">
        <v>1683</v>
      </c>
    </row>
    <row r="75" spans="1:12" x14ac:dyDescent="0.2">
      <c r="B75" s="7">
        <v>13</v>
      </c>
      <c r="C75" t="s">
        <v>1433</v>
      </c>
      <c r="D75" t="s">
        <v>1424</v>
      </c>
      <c r="E75" t="s">
        <v>1442</v>
      </c>
      <c r="F75" t="s">
        <v>1424</v>
      </c>
      <c r="G75" s="7">
        <v>2019296488</v>
      </c>
      <c r="H75" t="s">
        <v>716</v>
      </c>
      <c r="I75" t="s">
        <v>1685</v>
      </c>
      <c r="J75" s="7" t="s">
        <v>519</v>
      </c>
      <c r="K75" s="7" t="s">
        <v>519</v>
      </c>
      <c r="L75" s="7" t="s">
        <v>45</v>
      </c>
    </row>
    <row r="76" spans="1:12" x14ac:dyDescent="0.2">
      <c r="C76" t="s">
        <v>1419</v>
      </c>
      <c r="D76" t="s">
        <v>1424</v>
      </c>
      <c r="E76" t="s">
        <v>1424</v>
      </c>
      <c r="F76" t="s">
        <v>1424</v>
      </c>
      <c r="G76" s="7">
        <v>2019296488</v>
      </c>
      <c r="H76" t="s">
        <v>716</v>
      </c>
      <c r="I76" t="s">
        <v>1685</v>
      </c>
      <c r="J76" s="7" t="s">
        <v>519</v>
      </c>
      <c r="K76" s="7" t="s">
        <v>519</v>
      </c>
      <c r="L76" s="7" t="s">
        <v>45</v>
      </c>
    </row>
    <row r="79" spans="1:12" ht="20" customHeight="1" x14ac:dyDescent="0.2">
      <c r="A79" s="98"/>
      <c r="B79" s="100" t="s">
        <v>1674</v>
      </c>
      <c r="C79" s="98" t="s">
        <v>1675</v>
      </c>
      <c r="D79" s="98" t="s">
        <v>1676</v>
      </c>
      <c r="E79" s="98" t="s">
        <v>695</v>
      </c>
      <c r="F79" s="98" t="s">
        <v>1677</v>
      </c>
      <c r="G79" s="100" t="s">
        <v>1678</v>
      </c>
      <c r="H79" s="98" t="s">
        <v>1679</v>
      </c>
      <c r="I79" s="98" t="s">
        <v>1680</v>
      </c>
      <c r="J79" s="98" t="s">
        <v>1681</v>
      </c>
      <c r="K79" s="100" t="s">
        <v>1682</v>
      </c>
      <c r="L79" s="100" t="s">
        <v>1683</v>
      </c>
    </row>
    <row r="80" spans="1:12" x14ac:dyDescent="0.2">
      <c r="B80" s="7">
        <v>14</v>
      </c>
      <c r="C80" t="s">
        <v>1055</v>
      </c>
      <c r="D80" t="s">
        <v>1056</v>
      </c>
      <c r="E80" t="s">
        <v>1056</v>
      </c>
      <c r="F80" t="s">
        <v>1056</v>
      </c>
      <c r="G80" s="7">
        <v>2874702534</v>
      </c>
      <c r="H80" t="s">
        <v>716</v>
      </c>
      <c r="I80" t="s">
        <v>1685</v>
      </c>
      <c r="J80" s="7" t="s">
        <v>519</v>
      </c>
      <c r="K80" s="7" t="s">
        <v>519</v>
      </c>
      <c r="L80" s="7" t="s">
        <v>45</v>
      </c>
    </row>
    <row r="83" spans="1:12" ht="20" customHeight="1" x14ac:dyDescent="0.2">
      <c r="A83" s="98"/>
      <c r="B83" s="100" t="s">
        <v>1674</v>
      </c>
      <c r="C83" s="98" t="s">
        <v>1675</v>
      </c>
      <c r="D83" s="98" t="s">
        <v>1676</v>
      </c>
      <c r="E83" s="98" t="s">
        <v>695</v>
      </c>
      <c r="F83" s="98" t="s">
        <v>1677</v>
      </c>
      <c r="G83" s="100" t="s">
        <v>1678</v>
      </c>
      <c r="H83" s="98" t="s">
        <v>1679</v>
      </c>
      <c r="I83" s="98" t="s">
        <v>1680</v>
      </c>
      <c r="J83" s="98" t="s">
        <v>1681</v>
      </c>
      <c r="K83" s="100" t="s">
        <v>1682</v>
      </c>
      <c r="L83" s="100" t="s">
        <v>1683</v>
      </c>
    </row>
    <row r="84" spans="1:12" x14ac:dyDescent="0.2">
      <c r="B84" s="7">
        <v>15</v>
      </c>
      <c r="C84" t="s">
        <v>1409</v>
      </c>
      <c r="D84" t="s">
        <v>1417</v>
      </c>
      <c r="E84" t="s">
        <v>1410</v>
      </c>
      <c r="F84" t="s">
        <v>1417</v>
      </c>
      <c r="G84" s="7">
        <v>3100613343</v>
      </c>
      <c r="H84" t="s">
        <v>716</v>
      </c>
      <c r="I84" t="s">
        <v>1685</v>
      </c>
      <c r="J84" s="7" t="s">
        <v>519</v>
      </c>
      <c r="K84" s="7" t="s">
        <v>519</v>
      </c>
      <c r="L84" s="7" t="s">
        <v>45</v>
      </c>
    </row>
    <row r="85" spans="1:12" x14ac:dyDescent="0.2">
      <c r="C85" t="s">
        <v>1416</v>
      </c>
      <c r="D85" t="s">
        <v>1417</v>
      </c>
      <c r="E85" t="s">
        <v>1417</v>
      </c>
      <c r="F85" t="s">
        <v>1417</v>
      </c>
      <c r="G85" s="7">
        <v>3100613343</v>
      </c>
      <c r="H85" t="s">
        <v>716</v>
      </c>
      <c r="I85" t="s">
        <v>1685</v>
      </c>
      <c r="J85" s="7" t="s">
        <v>519</v>
      </c>
      <c r="K85" s="7" t="s">
        <v>519</v>
      </c>
      <c r="L85" s="7" t="s">
        <v>45</v>
      </c>
    </row>
    <row r="88" spans="1:12" ht="20" customHeight="1" x14ac:dyDescent="0.2">
      <c r="A88" s="98"/>
      <c r="B88" s="100" t="s">
        <v>1674</v>
      </c>
      <c r="C88" s="98" t="s">
        <v>1675</v>
      </c>
      <c r="D88" s="98" t="s">
        <v>1676</v>
      </c>
      <c r="E88" s="98" t="s">
        <v>695</v>
      </c>
      <c r="F88" s="98" t="s">
        <v>1677</v>
      </c>
      <c r="G88" s="100" t="s">
        <v>1678</v>
      </c>
      <c r="H88" s="98" t="s">
        <v>1679</v>
      </c>
      <c r="I88" s="98" t="s">
        <v>1680</v>
      </c>
      <c r="J88" s="98" t="s">
        <v>1681</v>
      </c>
      <c r="K88" s="100" t="s">
        <v>1682</v>
      </c>
      <c r="L88" s="100" t="s">
        <v>1683</v>
      </c>
    </row>
    <row r="89" spans="1:12" x14ac:dyDescent="0.2">
      <c r="B89" s="7">
        <v>16</v>
      </c>
      <c r="C89" t="s">
        <v>1456</v>
      </c>
      <c r="D89" t="s">
        <v>1457</v>
      </c>
      <c r="E89" t="s">
        <v>1457</v>
      </c>
      <c r="F89" t="s">
        <v>1690</v>
      </c>
      <c r="G89" s="7">
        <v>3145334858</v>
      </c>
      <c r="H89" t="s">
        <v>716</v>
      </c>
      <c r="I89" t="s">
        <v>1685</v>
      </c>
      <c r="J89" s="7" t="s">
        <v>519</v>
      </c>
      <c r="K89" s="7" t="s">
        <v>519</v>
      </c>
      <c r="L89" s="7" t="s">
        <v>45</v>
      </c>
    </row>
    <row r="92" spans="1:12" ht="20" customHeight="1" x14ac:dyDescent="0.2">
      <c r="A92" s="98"/>
      <c r="B92" s="100" t="s">
        <v>1674</v>
      </c>
      <c r="C92" s="98" t="s">
        <v>1675</v>
      </c>
      <c r="D92" s="98" t="s">
        <v>1676</v>
      </c>
      <c r="E92" s="98" t="s">
        <v>695</v>
      </c>
      <c r="F92" s="98" t="s">
        <v>1677</v>
      </c>
      <c r="G92" s="100" t="s">
        <v>1678</v>
      </c>
      <c r="H92" s="98" t="s">
        <v>1679</v>
      </c>
      <c r="I92" s="98" t="s">
        <v>1680</v>
      </c>
      <c r="J92" s="98" t="s">
        <v>1681</v>
      </c>
      <c r="K92" s="100" t="s">
        <v>1682</v>
      </c>
      <c r="L92" s="100" t="s">
        <v>1683</v>
      </c>
    </row>
    <row r="93" spans="1:12" x14ac:dyDescent="0.2">
      <c r="B93" s="7">
        <v>17</v>
      </c>
      <c r="C93" t="s">
        <v>1451</v>
      </c>
      <c r="D93" t="s">
        <v>1452</v>
      </c>
      <c r="E93" t="s">
        <v>1452</v>
      </c>
      <c r="F93" t="s">
        <v>1691</v>
      </c>
      <c r="G93" s="7">
        <v>3261274625</v>
      </c>
      <c r="H93" t="s">
        <v>716</v>
      </c>
      <c r="I93" t="s">
        <v>1685</v>
      </c>
      <c r="J93" s="7" t="s">
        <v>519</v>
      </c>
      <c r="K93" s="7" t="s">
        <v>519</v>
      </c>
      <c r="L93" s="7" t="s">
        <v>1686</v>
      </c>
    </row>
    <row r="95" spans="1:12" x14ac:dyDescent="0.2">
      <c r="C95" s="171" t="s">
        <v>1687</v>
      </c>
      <c r="D95" s="172"/>
    </row>
    <row r="96" spans="1:12" x14ac:dyDescent="0.2">
      <c r="C96" t="s">
        <v>1455</v>
      </c>
      <c r="D96" t="s">
        <v>1452</v>
      </c>
      <c r="E96" t="s">
        <v>1452</v>
      </c>
      <c r="F96" t="s">
        <v>1692</v>
      </c>
      <c r="G96" s="7">
        <v>3261274625</v>
      </c>
      <c r="H96" t="s">
        <v>1688</v>
      </c>
      <c r="I96" t="s">
        <v>1689</v>
      </c>
      <c r="J96" s="7" t="s">
        <v>519</v>
      </c>
      <c r="K96" s="7" t="s">
        <v>519</v>
      </c>
      <c r="L96" s="7" t="s">
        <v>1686</v>
      </c>
    </row>
    <row r="99" spans="1:12" ht="20" customHeight="1" x14ac:dyDescent="0.2">
      <c r="A99" s="98"/>
      <c r="B99" s="100" t="s">
        <v>1674</v>
      </c>
      <c r="C99" s="98" t="s">
        <v>1675</v>
      </c>
      <c r="D99" s="98" t="s">
        <v>1676</v>
      </c>
      <c r="E99" s="98" t="s">
        <v>695</v>
      </c>
      <c r="F99" s="98" t="s">
        <v>1677</v>
      </c>
      <c r="G99" s="100" t="s">
        <v>1678</v>
      </c>
      <c r="H99" s="98" t="s">
        <v>1679</v>
      </c>
      <c r="I99" s="98" t="s">
        <v>1680</v>
      </c>
      <c r="J99" s="98" t="s">
        <v>1681</v>
      </c>
      <c r="K99" s="100" t="s">
        <v>1682</v>
      </c>
      <c r="L99" s="100" t="s">
        <v>1683</v>
      </c>
    </row>
    <row r="100" spans="1:12" x14ac:dyDescent="0.2">
      <c r="B100" s="7">
        <v>18</v>
      </c>
      <c r="C100" t="s">
        <v>1366</v>
      </c>
      <c r="D100" t="s">
        <v>1367</v>
      </c>
      <c r="E100" t="s">
        <v>1367</v>
      </c>
      <c r="F100" t="s">
        <v>1367</v>
      </c>
      <c r="G100" s="7">
        <v>3596029495</v>
      </c>
      <c r="H100" t="s">
        <v>716</v>
      </c>
      <c r="I100" t="s">
        <v>1685</v>
      </c>
      <c r="J100" s="7" t="s">
        <v>519</v>
      </c>
      <c r="K100" s="7" t="s">
        <v>519</v>
      </c>
      <c r="L100" s="7" t="s">
        <v>45</v>
      </c>
    </row>
    <row r="103" spans="1:12" ht="20" customHeight="1" x14ac:dyDescent="0.2">
      <c r="A103" s="98"/>
      <c r="B103" s="100" t="s">
        <v>1674</v>
      </c>
      <c r="C103" s="98" t="s">
        <v>1675</v>
      </c>
      <c r="D103" s="98" t="s">
        <v>1676</v>
      </c>
      <c r="E103" s="98" t="s">
        <v>695</v>
      </c>
      <c r="F103" s="98" t="s">
        <v>1677</v>
      </c>
      <c r="G103" s="100" t="s">
        <v>1678</v>
      </c>
      <c r="H103" s="98" t="s">
        <v>1679</v>
      </c>
      <c r="I103" s="98" t="s">
        <v>1680</v>
      </c>
      <c r="J103" s="98" t="s">
        <v>1681</v>
      </c>
      <c r="K103" s="100" t="s">
        <v>1682</v>
      </c>
      <c r="L103" s="100" t="s">
        <v>1683</v>
      </c>
    </row>
    <row r="104" spans="1:12" x14ac:dyDescent="0.2">
      <c r="B104" s="7">
        <v>19</v>
      </c>
      <c r="C104" t="s">
        <v>766</v>
      </c>
      <c r="D104" t="s">
        <v>775</v>
      </c>
      <c r="E104" t="s">
        <v>767</v>
      </c>
      <c r="F104" t="s">
        <v>1693</v>
      </c>
      <c r="G104" s="7">
        <v>3625648342</v>
      </c>
      <c r="H104" t="s">
        <v>716</v>
      </c>
      <c r="I104" t="s">
        <v>1685</v>
      </c>
      <c r="J104" s="7" t="s">
        <v>519</v>
      </c>
      <c r="K104" s="7" t="s">
        <v>519</v>
      </c>
      <c r="L104" s="7" t="s">
        <v>1686</v>
      </c>
    </row>
    <row r="106" spans="1:12" x14ac:dyDescent="0.2">
      <c r="C106" s="171" t="s">
        <v>1687</v>
      </c>
      <c r="D106" s="172"/>
    </row>
    <row r="107" spans="1:12" x14ac:dyDescent="0.2">
      <c r="C107" t="s">
        <v>779</v>
      </c>
      <c r="D107" t="s">
        <v>775</v>
      </c>
      <c r="E107" t="s">
        <v>780</v>
      </c>
      <c r="F107" t="s">
        <v>780</v>
      </c>
      <c r="G107" s="7">
        <v>3625648342</v>
      </c>
      <c r="H107" t="s">
        <v>1688</v>
      </c>
      <c r="I107" t="s">
        <v>1689</v>
      </c>
      <c r="J107" s="7" t="s">
        <v>519</v>
      </c>
      <c r="K107" s="7" t="s">
        <v>519</v>
      </c>
      <c r="L107" s="7" t="s">
        <v>1686</v>
      </c>
    </row>
    <row r="108" spans="1:12" x14ac:dyDescent="0.2">
      <c r="C108" t="s">
        <v>774</v>
      </c>
      <c r="D108" t="s">
        <v>775</v>
      </c>
      <c r="E108" t="s">
        <v>775</v>
      </c>
      <c r="F108" t="s">
        <v>775</v>
      </c>
      <c r="G108" s="7">
        <v>3625648342</v>
      </c>
      <c r="H108" t="s">
        <v>1688</v>
      </c>
      <c r="I108" t="s">
        <v>1694</v>
      </c>
      <c r="J108" s="7" t="s">
        <v>519</v>
      </c>
      <c r="K108" s="7" t="s">
        <v>519</v>
      </c>
      <c r="L108" s="7" t="s">
        <v>1686</v>
      </c>
    </row>
    <row r="111" spans="1:12" ht="20" customHeight="1" x14ac:dyDescent="0.2">
      <c r="A111" s="98"/>
      <c r="B111" s="100" t="s">
        <v>1674</v>
      </c>
      <c r="C111" s="98" t="s">
        <v>1675</v>
      </c>
      <c r="D111" s="98" t="s">
        <v>1676</v>
      </c>
      <c r="E111" s="98" t="s">
        <v>695</v>
      </c>
      <c r="F111" s="98" t="s">
        <v>1677</v>
      </c>
      <c r="G111" s="100" t="s">
        <v>1678</v>
      </c>
      <c r="H111" s="98" t="s">
        <v>1679</v>
      </c>
      <c r="I111" s="98" t="s">
        <v>1680</v>
      </c>
      <c r="J111" s="98" t="s">
        <v>1681</v>
      </c>
      <c r="K111" s="100" t="s">
        <v>1682</v>
      </c>
      <c r="L111" s="100" t="s">
        <v>1683</v>
      </c>
    </row>
    <row r="112" spans="1:12" x14ac:dyDescent="0.2">
      <c r="B112" s="7">
        <v>20</v>
      </c>
      <c r="C112" t="s">
        <v>1182</v>
      </c>
      <c r="D112" t="s">
        <v>1183</v>
      </c>
      <c r="E112" t="s">
        <v>1183</v>
      </c>
      <c r="F112" t="s">
        <v>1183</v>
      </c>
      <c r="G112" s="7">
        <v>4081305390</v>
      </c>
      <c r="H112" t="s">
        <v>716</v>
      </c>
      <c r="I112" t="s">
        <v>1685</v>
      </c>
      <c r="J112" s="7" t="s">
        <v>519</v>
      </c>
      <c r="K112" s="7" t="s">
        <v>519</v>
      </c>
      <c r="L112" s="7" t="s">
        <v>1686</v>
      </c>
    </row>
    <row r="114" spans="1:12" x14ac:dyDescent="0.2">
      <c r="C114" s="171" t="s">
        <v>1687</v>
      </c>
      <c r="D114" s="172"/>
    </row>
    <row r="115" spans="1:12" x14ac:dyDescent="0.2">
      <c r="C115" t="s">
        <v>435</v>
      </c>
      <c r="D115" t="s">
        <v>1019</v>
      </c>
      <c r="E115" t="s">
        <v>1019</v>
      </c>
      <c r="F115" t="s">
        <v>1019</v>
      </c>
      <c r="G115" s="7">
        <v>4081305390</v>
      </c>
      <c r="H115" t="s">
        <v>1688</v>
      </c>
      <c r="I115" t="s">
        <v>1689</v>
      </c>
      <c r="J115" s="7" t="s">
        <v>519</v>
      </c>
      <c r="K115" s="7" t="s">
        <v>519</v>
      </c>
      <c r="L115" s="7" t="s">
        <v>1686</v>
      </c>
    </row>
    <row r="118" spans="1:12" ht="20" customHeight="1" x14ac:dyDescent="0.2">
      <c r="A118" s="98"/>
      <c r="B118" s="100" t="s">
        <v>1674</v>
      </c>
      <c r="C118" s="98" t="s">
        <v>1675</v>
      </c>
      <c r="D118" s="98" t="s">
        <v>1676</v>
      </c>
      <c r="E118" s="98" t="s">
        <v>695</v>
      </c>
      <c r="F118" s="98" t="s">
        <v>1677</v>
      </c>
      <c r="G118" s="100" t="s">
        <v>1678</v>
      </c>
      <c r="H118" s="98" t="s">
        <v>1679</v>
      </c>
      <c r="I118" s="98" t="s">
        <v>1680</v>
      </c>
      <c r="J118" s="98" t="s">
        <v>1681</v>
      </c>
      <c r="K118" s="100" t="s">
        <v>1682</v>
      </c>
      <c r="L118" s="100" t="s">
        <v>1683</v>
      </c>
    </row>
    <row r="119" spans="1:12" x14ac:dyDescent="0.2">
      <c r="B119" s="7">
        <v>21</v>
      </c>
      <c r="C119" t="s">
        <v>1476</v>
      </c>
      <c r="D119" t="s">
        <v>1483</v>
      </c>
      <c r="E119" t="s">
        <v>1483</v>
      </c>
      <c r="F119" t="s">
        <v>1483</v>
      </c>
      <c r="G119" s="7">
        <v>49587011003</v>
      </c>
      <c r="H119" t="s">
        <v>716</v>
      </c>
      <c r="I119" t="s">
        <v>1685</v>
      </c>
      <c r="J119" s="7" t="s">
        <v>519</v>
      </c>
      <c r="K119" s="7" t="s">
        <v>519</v>
      </c>
      <c r="L119" s="7" t="s">
        <v>45</v>
      </c>
    </row>
    <row r="120" spans="1:12" x14ac:dyDescent="0.2">
      <c r="C120" t="s">
        <v>1273</v>
      </c>
      <c r="D120" t="s">
        <v>1278</v>
      </c>
      <c r="E120" t="s">
        <v>1278</v>
      </c>
      <c r="F120" t="s">
        <v>1278</v>
      </c>
      <c r="G120" s="7">
        <v>49587011003</v>
      </c>
      <c r="H120" t="s">
        <v>716</v>
      </c>
      <c r="I120" t="s">
        <v>1685</v>
      </c>
      <c r="J120" s="7" t="s">
        <v>519</v>
      </c>
      <c r="K120" s="7" t="s">
        <v>519</v>
      </c>
      <c r="L120" s="7" t="s">
        <v>45</v>
      </c>
    </row>
    <row r="123" spans="1:12" ht="20" customHeight="1" x14ac:dyDescent="0.2">
      <c r="A123" s="98"/>
      <c r="B123" s="100" t="s">
        <v>1674</v>
      </c>
      <c r="C123" s="98" t="s">
        <v>1675</v>
      </c>
      <c r="D123" s="98" t="s">
        <v>1676</v>
      </c>
      <c r="E123" s="98" t="s">
        <v>695</v>
      </c>
      <c r="F123" s="98" t="s">
        <v>1677</v>
      </c>
      <c r="G123" s="100" t="s">
        <v>1678</v>
      </c>
      <c r="H123" s="98" t="s">
        <v>1679</v>
      </c>
      <c r="I123" s="98" t="s">
        <v>1680</v>
      </c>
      <c r="J123" s="98" t="s">
        <v>1681</v>
      </c>
      <c r="K123" s="100" t="s">
        <v>1682</v>
      </c>
      <c r="L123" s="100" t="s">
        <v>1683</v>
      </c>
    </row>
    <row r="124" spans="1:12" x14ac:dyDescent="0.2">
      <c r="B124" s="7">
        <v>22</v>
      </c>
      <c r="C124" t="s">
        <v>1299</v>
      </c>
      <c r="D124" t="s">
        <v>1306</v>
      </c>
      <c r="E124" t="s">
        <v>1306</v>
      </c>
      <c r="F124" t="s">
        <v>1306</v>
      </c>
      <c r="G124" s="7">
        <v>49587041000</v>
      </c>
      <c r="H124" t="s">
        <v>716</v>
      </c>
      <c r="I124" t="s">
        <v>1685</v>
      </c>
      <c r="J124" s="7" t="s">
        <v>519</v>
      </c>
      <c r="K124" s="7" t="s">
        <v>519</v>
      </c>
      <c r="L124" s="7" t="s">
        <v>45</v>
      </c>
    </row>
    <row r="127" spans="1:12" ht="20" customHeight="1" x14ac:dyDescent="0.2">
      <c r="A127" s="98"/>
      <c r="B127" s="100" t="s">
        <v>1674</v>
      </c>
      <c r="C127" s="98" t="s">
        <v>1675</v>
      </c>
      <c r="D127" s="98" t="s">
        <v>1676</v>
      </c>
      <c r="E127" s="98" t="s">
        <v>695</v>
      </c>
      <c r="F127" s="98" t="s">
        <v>1677</v>
      </c>
      <c r="G127" s="100" t="s">
        <v>1678</v>
      </c>
      <c r="H127" s="98" t="s">
        <v>1679</v>
      </c>
      <c r="I127" s="98" t="s">
        <v>1680</v>
      </c>
      <c r="J127" s="98" t="s">
        <v>1681</v>
      </c>
      <c r="K127" s="100" t="s">
        <v>1682</v>
      </c>
      <c r="L127" s="100" t="s">
        <v>1683</v>
      </c>
    </row>
    <row r="128" spans="1:12" x14ac:dyDescent="0.2">
      <c r="B128" s="7">
        <v>23</v>
      </c>
      <c r="C128" t="s">
        <v>1299</v>
      </c>
      <c r="D128" t="s">
        <v>1300</v>
      </c>
      <c r="E128" t="s">
        <v>1300</v>
      </c>
      <c r="F128" t="s">
        <v>1300</v>
      </c>
      <c r="G128" s="7">
        <v>49587041001</v>
      </c>
      <c r="H128" t="s">
        <v>716</v>
      </c>
      <c r="I128" t="s">
        <v>1685</v>
      </c>
      <c r="J128" s="7" t="s">
        <v>519</v>
      </c>
      <c r="K128" s="7" t="s">
        <v>519</v>
      </c>
      <c r="L128" s="7" t="s">
        <v>45</v>
      </c>
    </row>
    <row r="131" spans="1:12" ht="20" customHeight="1" x14ac:dyDescent="0.2">
      <c r="A131" s="98"/>
      <c r="B131" s="100" t="s">
        <v>1674</v>
      </c>
      <c r="C131" s="98" t="s">
        <v>1675</v>
      </c>
      <c r="D131" s="98" t="s">
        <v>1676</v>
      </c>
      <c r="E131" s="98" t="s">
        <v>695</v>
      </c>
      <c r="F131" s="98" t="s">
        <v>1677</v>
      </c>
      <c r="G131" s="100" t="s">
        <v>1678</v>
      </c>
      <c r="H131" s="98" t="s">
        <v>1679</v>
      </c>
      <c r="I131" s="98" t="s">
        <v>1680</v>
      </c>
      <c r="J131" s="98" t="s">
        <v>1681</v>
      </c>
      <c r="K131" s="100" t="s">
        <v>1682</v>
      </c>
      <c r="L131" s="100" t="s">
        <v>1683</v>
      </c>
    </row>
    <row r="132" spans="1:12" x14ac:dyDescent="0.2">
      <c r="B132" s="7">
        <v>24</v>
      </c>
      <c r="C132" t="s">
        <v>1299</v>
      </c>
      <c r="D132" t="s">
        <v>1303</v>
      </c>
      <c r="E132" t="s">
        <v>1303</v>
      </c>
      <c r="F132" t="s">
        <v>1303</v>
      </c>
      <c r="G132" s="7">
        <v>49587041002</v>
      </c>
      <c r="H132" t="s">
        <v>716</v>
      </c>
      <c r="I132" t="s">
        <v>1685</v>
      </c>
      <c r="J132" s="7" t="s">
        <v>519</v>
      </c>
      <c r="K132" s="7" t="s">
        <v>519</v>
      </c>
      <c r="L132" s="7" t="s">
        <v>45</v>
      </c>
    </row>
    <row r="135" spans="1:12" ht="20" customHeight="1" x14ac:dyDescent="0.2">
      <c r="A135" s="98"/>
      <c r="B135" s="100" t="s">
        <v>1674</v>
      </c>
      <c r="C135" s="98" t="s">
        <v>1675</v>
      </c>
      <c r="D135" s="98" t="s">
        <v>1676</v>
      </c>
      <c r="E135" s="98" t="s">
        <v>695</v>
      </c>
      <c r="F135" s="98" t="s">
        <v>1677</v>
      </c>
      <c r="G135" s="100" t="s">
        <v>1678</v>
      </c>
      <c r="H135" s="98" t="s">
        <v>1679</v>
      </c>
      <c r="I135" s="98" t="s">
        <v>1680</v>
      </c>
      <c r="J135" s="98" t="s">
        <v>1681</v>
      </c>
      <c r="K135" s="100" t="s">
        <v>1682</v>
      </c>
      <c r="L135" s="100" t="s">
        <v>1683</v>
      </c>
    </row>
    <row r="136" spans="1:12" x14ac:dyDescent="0.2">
      <c r="B136" s="7">
        <v>25</v>
      </c>
      <c r="C136" t="s">
        <v>1309</v>
      </c>
      <c r="D136" t="s">
        <v>1310</v>
      </c>
      <c r="E136" t="s">
        <v>1310</v>
      </c>
      <c r="F136" t="s">
        <v>1310</v>
      </c>
      <c r="G136" s="7">
        <v>49587041010</v>
      </c>
      <c r="H136" t="s">
        <v>716</v>
      </c>
      <c r="I136" t="s">
        <v>1685</v>
      </c>
      <c r="J136" s="7" t="s">
        <v>519</v>
      </c>
      <c r="K136" s="7" t="s">
        <v>519</v>
      </c>
      <c r="L136" s="7" t="s">
        <v>45</v>
      </c>
    </row>
    <row r="139" spans="1:12" ht="20" customHeight="1" x14ac:dyDescent="0.2">
      <c r="A139" s="98"/>
      <c r="B139" s="100" t="s">
        <v>1674</v>
      </c>
      <c r="C139" s="98" t="s">
        <v>1675</v>
      </c>
      <c r="D139" s="98" t="s">
        <v>1676</v>
      </c>
      <c r="E139" s="98" t="s">
        <v>695</v>
      </c>
      <c r="F139" s="98" t="s">
        <v>1677</v>
      </c>
      <c r="G139" s="100" t="s">
        <v>1678</v>
      </c>
      <c r="H139" s="98" t="s">
        <v>1679</v>
      </c>
      <c r="I139" s="98" t="s">
        <v>1680</v>
      </c>
      <c r="J139" s="98" t="s">
        <v>1681</v>
      </c>
      <c r="K139" s="100" t="s">
        <v>1682</v>
      </c>
      <c r="L139" s="100" t="s">
        <v>1683</v>
      </c>
    </row>
    <row r="140" spans="1:12" x14ac:dyDescent="0.2">
      <c r="B140" s="7">
        <v>26</v>
      </c>
      <c r="C140" t="s">
        <v>1309</v>
      </c>
      <c r="D140" t="s">
        <v>1316</v>
      </c>
      <c r="E140" t="s">
        <v>1316</v>
      </c>
      <c r="F140" t="s">
        <v>1316</v>
      </c>
      <c r="G140" s="7">
        <v>49587041011</v>
      </c>
      <c r="H140" t="s">
        <v>716</v>
      </c>
      <c r="I140" t="s">
        <v>1685</v>
      </c>
      <c r="J140" s="7" t="s">
        <v>519</v>
      </c>
      <c r="K140" s="7" t="s">
        <v>519</v>
      </c>
      <c r="L140" s="7" t="s">
        <v>45</v>
      </c>
    </row>
    <row r="143" spans="1:12" ht="20" customHeight="1" x14ac:dyDescent="0.2">
      <c r="A143" s="98"/>
      <c r="B143" s="100" t="s">
        <v>1674</v>
      </c>
      <c r="C143" s="98" t="s">
        <v>1675</v>
      </c>
      <c r="D143" s="98" t="s">
        <v>1676</v>
      </c>
      <c r="E143" s="98" t="s">
        <v>695</v>
      </c>
      <c r="F143" s="98" t="s">
        <v>1677</v>
      </c>
      <c r="G143" s="100" t="s">
        <v>1678</v>
      </c>
      <c r="H143" s="98" t="s">
        <v>1679</v>
      </c>
      <c r="I143" s="98" t="s">
        <v>1680</v>
      </c>
      <c r="J143" s="98" t="s">
        <v>1681</v>
      </c>
      <c r="K143" s="100" t="s">
        <v>1682</v>
      </c>
      <c r="L143" s="100" t="s">
        <v>1683</v>
      </c>
    </row>
    <row r="144" spans="1:12" x14ac:dyDescent="0.2">
      <c r="B144" s="7">
        <v>27</v>
      </c>
      <c r="C144" t="s">
        <v>1309</v>
      </c>
      <c r="D144" t="s">
        <v>1313</v>
      </c>
      <c r="E144" t="s">
        <v>1313</v>
      </c>
      <c r="F144" t="s">
        <v>1313</v>
      </c>
      <c r="G144" s="7">
        <v>49587041012</v>
      </c>
      <c r="H144" t="s">
        <v>716</v>
      </c>
      <c r="I144" t="s">
        <v>1685</v>
      </c>
      <c r="J144" s="7" t="s">
        <v>519</v>
      </c>
      <c r="K144" s="7" t="s">
        <v>519</v>
      </c>
      <c r="L144" s="7" t="s">
        <v>45</v>
      </c>
    </row>
    <row r="147" spans="1:12" ht="20" customHeight="1" x14ac:dyDescent="0.2">
      <c r="A147" s="98"/>
      <c r="B147" s="100" t="s">
        <v>1674</v>
      </c>
      <c r="C147" s="98" t="s">
        <v>1675</v>
      </c>
      <c r="D147" s="98" t="s">
        <v>1676</v>
      </c>
      <c r="E147" s="98" t="s">
        <v>695</v>
      </c>
      <c r="F147" s="98" t="s">
        <v>1677</v>
      </c>
      <c r="G147" s="100" t="s">
        <v>1678</v>
      </c>
      <c r="H147" s="98" t="s">
        <v>1679</v>
      </c>
      <c r="I147" s="98" t="s">
        <v>1680</v>
      </c>
      <c r="J147" s="98" t="s">
        <v>1681</v>
      </c>
      <c r="K147" s="100" t="s">
        <v>1682</v>
      </c>
      <c r="L147" s="100" t="s">
        <v>1683</v>
      </c>
    </row>
    <row r="148" spans="1:12" x14ac:dyDescent="0.2">
      <c r="B148" s="7">
        <v>28</v>
      </c>
      <c r="C148" t="s">
        <v>1319</v>
      </c>
      <c r="D148" t="s">
        <v>1329</v>
      </c>
      <c r="E148" t="s">
        <v>1329</v>
      </c>
      <c r="F148" t="s">
        <v>1329</v>
      </c>
      <c r="G148" s="7">
        <v>49587041020</v>
      </c>
      <c r="H148" t="s">
        <v>716</v>
      </c>
      <c r="I148" t="s">
        <v>1685</v>
      </c>
      <c r="J148" s="7" t="s">
        <v>519</v>
      </c>
      <c r="K148" s="7" t="s">
        <v>519</v>
      </c>
      <c r="L148" s="7" t="s">
        <v>45</v>
      </c>
    </row>
    <row r="151" spans="1:12" ht="20" customHeight="1" x14ac:dyDescent="0.2">
      <c r="A151" s="98"/>
      <c r="B151" s="100" t="s">
        <v>1674</v>
      </c>
      <c r="C151" s="98" t="s">
        <v>1675</v>
      </c>
      <c r="D151" s="98" t="s">
        <v>1676</v>
      </c>
      <c r="E151" s="98" t="s">
        <v>695</v>
      </c>
      <c r="F151" s="98" t="s">
        <v>1677</v>
      </c>
      <c r="G151" s="100" t="s">
        <v>1678</v>
      </c>
      <c r="H151" s="98" t="s">
        <v>1679</v>
      </c>
      <c r="I151" s="98" t="s">
        <v>1680</v>
      </c>
      <c r="J151" s="98" t="s">
        <v>1681</v>
      </c>
      <c r="K151" s="100" t="s">
        <v>1682</v>
      </c>
      <c r="L151" s="100" t="s">
        <v>1683</v>
      </c>
    </row>
    <row r="152" spans="1:12" x14ac:dyDescent="0.2">
      <c r="B152" s="7">
        <v>29</v>
      </c>
      <c r="C152" t="s">
        <v>1319</v>
      </c>
      <c r="D152" t="s">
        <v>1320</v>
      </c>
      <c r="E152" t="s">
        <v>1320</v>
      </c>
      <c r="F152" t="s">
        <v>1320</v>
      </c>
      <c r="G152" s="7">
        <v>49587041021</v>
      </c>
      <c r="H152" t="s">
        <v>716</v>
      </c>
      <c r="I152" t="s">
        <v>1685</v>
      </c>
      <c r="J152" s="7" t="s">
        <v>519</v>
      </c>
      <c r="K152" s="7" t="s">
        <v>519</v>
      </c>
      <c r="L152" s="7" t="s">
        <v>45</v>
      </c>
    </row>
    <row r="155" spans="1:12" ht="20" customHeight="1" x14ac:dyDescent="0.2">
      <c r="A155" s="98"/>
      <c r="B155" s="100" t="s">
        <v>1674</v>
      </c>
      <c r="C155" s="98" t="s">
        <v>1675</v>
      </c>
      <c r="D155" s="98" t="s">
        <v>1676</v>
      </c>
      <c r="E155" s="98" t="s">
        <v>695</v>
      </c>
      <c r="F155" s="98" t="s">
        <v>1677</v>
      </c>
      <c r="G155" s="100" t="s">
        <v>1678</v>
      </c>
      <c r="H155" s="98" t="s">
        <v>1679</v>
      </c>
      <c r="I155" s="98" t="s">
        <v>1680</v>
      </c>
      <c r="J155" s="98" t="s">
        <v>1681</v>
      </c>
      <c r="K155" s="100" t="s">
        <v>1682</v>
      </c>
      <c r="L155" s="100" t="s">
        <v>1683</v>
      </c>
    </row>
    <row r="156" spans="1:12" x14ac:dyDescent="0.2">
      <c r="B156" s="7">
        <v>30</v>
      </c>
      <c r="C156" t="s">
        <v>1319</v>
      </c>
      <c r="D156" t="s">
        <v>1335</v>
      </c>
      <c r="E156" t="s">
        <v>1335</v>
      </c>
      <c r="F156" t="s">
        <v>1335</v>
      </c>
      <c r="G156" s="7">
        <v>49587041022</v>
      </c>
      <c r="H156" t="s">
        <v>716</v>
      </c>
      <c r="I156" t="s">
        <v>1685</v>
      </c>
      <c r="J156" s="7" t="s">
        <v>519</v>
      </c>
      <c r="K156" s="7" t="s">
        <v>519</v>
      </c>
      <c r="L156" s="7" t="s">
        <v>45</v>
      </c>
    </row>
    <row r="159" spans="1:12" ht="20" customHeight="1" x14ac:dyDescent="0.2">
      <c r="A159" s="98"/>
      <c r="B159" s="100" t="s">
        <v>1674</v>
      </c>
      <c r="C159" s="98" t="s">
        <v>1675</v>
      </c>
      <c r="D159" s="98" t="s">
        <v>1676</v>
      </c>
      <c r="E159" s="98" t="s">
        <v>695</v>
      </c>
      <c r="F159" s="98" t="s">
        <v>1677</v>
      </c>
      <c r="G159" s="100" t="s">
        <v>1678</v>
      </c>
      <c r="H159" s="98" t="s">
        <v>1679</v>
      </c>
      <c r="I159" s="98" t="s">
        <v>1680</v>
      </c>
      <c r="J159" s="98" t="s">
        <v>1681</v>
      </c>
      <c r="K159" s="100" t="s">
        <v>1682</v>
      </c>
      <c r="L159" s="100" t="s">
        <v>1683</v>
      </c>
    </row>
    <row r="160" spans="1:12" x14ac:dyDescent="0.2">
      <c r="B160" s="7">
        <v>31</v>
      </c>
      <c r="C160" t="s">
        <v>1319</v>
      </c>
      <c r="D160" t="s">
        <v>1332</v>
      </c>
      <c r="E160" t="s">
        <v>1332</v>
      </c>
      <c r="F160" t="s">
        <v>1332</v>
      </c>
      <c r="G160" s="7">
        <v>49587041023</v>
      </c>
      <c r="H160" t="s">
        <v>716</v>
      </c>
      <c r="I160" t="s">
        <v>1685</v>
      </c>
      <c r="J160" s="7" t="s">
        <v>519</v>
      </c>
      <c r="K160" s="7" t="s">
        <v>519</v>
      </c>
      <c r="L160" s="7" t="s">
        <v>45</v>
      </c>
    </row>
    <row r="163" spans="1:12" ht="20" customHeight="1" x14ac:dyDescent="0.2">
      <c r="A163" s="98"/>
      <c r="B163" s="100" t="s">
        <v>1674</v>
      </c>
      <c r="C163" s="98" t="s">
        <v>1675</v>
      </c>
      <c r="D163" s="98" t="s">
        <v>1676</v>
      </c>
      <c r="E163" s="98" t="s">
        <v>695</v>
      </c>
      <c r="F163" s="98" t="s">
        <v>1677</v>
      </c>
      <c r="G163" s="100" t="s">
        <v>1678</v>
      </c>
      <c r="H163" s="98" t="s">
        <v>1679</v>
      </c>
      <c r="I163" s="98" t="s">
        <v>1680</v>
      </c>
      <c r="J163" s="98" t="s">
        <v>1681</v>
      </c>
      <c r="K163" s="100" t="s">
        <v>1682</v>
      </c>
      <c r="L163" s="100" t="s">
        <v>1683</v>
      </c>
    </row>
    <row r="164" spans="1:12" x14ac:dyDescent="0.2">
      <c r="B164" s="7">
        <v>32</v>
      </c>
      <c r="C164" t="s">
        <v>1319</v>
      </c>
      <c r="D164" t="s">
        <v>1323</v>
      </c>
      <c r="E164" t="s">
        <v>1323</v>
      </c>
      <c r="F164" t="s">
        <v>1323</v>
      </c>
      <c r="G164" s="7">
        <v>49587041024</v>
      </c>
      <c r="H164" t="s">
        <v>716</v>
      </c>
      <c r="I164" t="s">
        <v>1685</v>
      </c>
      <c r="J164" s="7" t="s">
        <v>519</v>
      </c>
      <c r="K164" s="7" t="s">
        <v>519</v>
      </c>
      <c r="L164" s="7" t="s">
        <v>45</v>
      </c>
    </row>
    <row r="167" spans="1:12" ht="20" customHeight="1" x14ac:dyDescent="0.2">
      <c r="A167" s="98"/>
      <c r="B167" s="100" t="s">
        <v>1674</v>
      </c>
      <c r="C167" s="98" t="s">
        <v>1675</v>
      </c>
      <c r="D167" s="98" t="s">
        <v>1676</v>
      </c>
      <c r="E167" s="98" t="s">
        <v>695</v>
      </c>
      <c r="F167" s="98" t="s">
        <v>1677</v>
      </c>
      <c r="G167" s="100" t="s">
        <v>1678</v>
      </c>
      <c r="H167" s="98" t="s">
        <v>1679</v>
      </c>
      <c r="I167" s="98" t="s">
        <v>1680</v>
      </c>
      <c r="J167" s="98" t="s">
        <v>1681</v>
      </c>
      <c r="K167" s="100" t="s">
        <v>1682</v>
      </c>
      <c r="L167" s="100" t="s">
        <v>1683</v>
      </c>
    </row>
    <row r="168" spans="1:12" x14ac:dyDescent="0.2">
      <c r="B168" s="7">
        <v>33</v>
      </c>
      <c r="C168" t="s">
        <v>1319</v>
      </c>
      <c r="D168" t="s">
        <v>1326</v>
      </c>
      <c r="E168" t="s">
        <v>1326</v>
      </c>
      <c r="F168" t="s">
        <v>1326</v>
      </c>
      <c r="G168" s="7">
        <v>49587041025</v>
      </c>
      <c r="H168" t="s">
        <v>716</v>
      </c>
      <c r="I168" t="s">
        <v>1685</v>
      </c>
      <c r="J168" s="7" t="s">
        <v>519</v>
      </c>
      <c r="K168" s="7" t="s">
        <v>519</v>
      </c>
      <c r="L168" s="7" t="s">
        <v>45</v>
      </c>
    </row>
    <row r="171" spans="1:12" ht="20" customHeight="1" x14ac:dyDescent="0.2">
      <c r="A171" s="98"/>
      <c r="B171" s="100" t="s">
        <v>1674</v>
      </c>
      <c r="C171" s="98" t="s">
        <v>1675</v>
      </c>
      <c r="D171" s="98" t="s">
        <v>1676</v>
      </c>
      <c r="E171" s="98" t="s">
        <v>695</v>
      </c>
      <c r="F171" s="98" t="s">
        <v>1677</v>
      </c>
      <c r="G171" s="100" t="s">
        <v>1678</v>
      </c>
      <c r="H171" s="98" t="s">
        <v>1679</v>
      </c>
      <c r="I171" s="98" t="s">
        <v>1680</v>
      </c>
      <c r="J171" s="98" t="s">
        <v>1681</v>
      </c>
      <c r="K171" s="100" t="s">
        <v>1682</v>
      </c>
      <c r="L171" s="100" t="s">
        <v>1683</v>
      </c>
    </row>
    <row r="172" spans="1:12" x14ac:dyDescent="0.2">
      <c r="B172" s="7">
        <v>34</v>
      </c>
      <c r="C172" t="s">
        <v>1338</v>
      </c>
      <c r="D172" t="s">
        <v>1348</v>
      </c>
      <c r="E172" t="s">
        <v>1348</v>
      </c>
      <c r="F172" t="s">
        <v>1348</v>
      </c>
      <c r="G172" s="7">
        <v>49587041030</v>
      </c>
      <c r="H172" t="s">
        <v>716</v>
      </c>
      <c r="I172" t="s">
        <v>1685</v>
      </c>
      <c r="J172" s="7" t="s">
        <v>519</v>
      </c>
      <c r="K172" s="7" t="s">
        <v>519</v>
      </c>
      <c r="L172" s="7" t="s">
        <v>45</v>
      </c>
    </row>
    <row r="175" spans="1:12" ht="20" customHeight="1" x14ac:dyDescent="0.2">
      <c r="A175" s="98"/>
      <c r="B175" s="100" t="s">
        <v>1674</v>
      </c>
      <c r="C175" s="98" t="s">
        <v>1675</v>
      </c>
      <c r="D175" s="98" t="s">
        <v>1676</v>
      </c>
      <c r="E175" s="98" t="s">
        <v>695</v>
      </c>
      <c r="F175" s="98" t="s">
        <v>1677</v>
      </c>
      <c r="G175" s="100" t="s">
        <v>1678</v>
      </c>
      <c r="H175" s="98" t="s">
        <v>1679</v>
      </c>
      <c r="I175" s="98" t="s">
        <v>1680</v>
      </c>
      <c r="J175" s="98" t="s">
        <v>1681</v>
      </c>
      <c r="K175" s="100" t="s">
        <v>1682</v>
      </c>
      <c r="L175" s="100" t="s">
        <v>1683</v>
      </c>
    </row>
    <row r="176" spans="1:12" x14ac:dyDescent="0.2">
      <c r="B176" s="7">
        <v>35</v>
      </c>
      <c r="C176" t="s">
        <v>1338</v>
      </c>
      <c r="D176" t="s">
        <v>1339</v>
      </c>
      <c r="E176" t="s">
        <v>1339</v>
      </c>
      <c r="F176" t="s">
        <v>1339</v>
      </c>
      <c r="G176" s="7">
        <v>49587041031</v>
      </c>
      <c r="H176" t="s">
        <v>716</v>
      </c>
      <c r="I176" t="s">
        <v>1685</v>
      </c>
      <c r="J176" s="7" t="s">
        <v>519</v>
      </c>
      <c r="K176" s="7" t="s">
        <v>519</v>
      </c>
      <c r="L176" s="7" t="s">
        <v>45</v>
      </c>
    </row>
    <row r="179" spans="1:12" ht="20" customHeight="1" x14ac:dyDescent="0.2">
      <c r="A179" s="98"/>
      <c r="B179" s="100" t="s">
        <v>1674</v>
      </c>
      <c r="C179" s="98" t="s">
        <v>1675</v>
      </c>
      <c r="D179" s="98" t="s">
        <v>1676</v>
      </c>
      <c r="E179" s="98" t="s">
        <v>695</v>
      </c>
      <c r="F179" s="98" t="s">
        <v>1677</v>
      </c>
      <c r="G179" s="100" t="s">
        <v>1678</v>
      </c>
      <c r="H179" s="98" t="s">
        <v>1679</v>
      </c>
      <c r="I179" s="98" t="s">
        <v>1680</v>
      </c>
      <c r="J179" s="98" t="s">
        <v>1681</v>
      </c>
      <c r="K179" s="100" t="s">
        <v>1682</v>
      </c>
      <c r="L179" s="100" t="s">
        <v>1683</v>
      </c>
    </row>
    <row r="180" spans="1:12" x14ac:dyDescent="0.2">
      <c r="B180" s="7">
        <v>36</v>
      </c>
      <c r="C180" t="s">
        <v>1338</v>
      </c>
      <c r="D180" t="s">
        <v>1342</v>
      </c>
      <c r="E180" t="s">
        <v>1342</v>
      </c>
      <c r="F180" t="s">
        <v>1342</v>
      </c>
      <c r="G180" s="7">
        <v>49587041032</v>
      </c>
      <c r="H180" t="s">
        <v>716</v>
      </c>
      <c r="I180" t="s">
        <v>1685</v>
      </c>
      <c r="J180" s="7" t="s">
        <v>519</v>
      </c>
      <c r="K180" s="7" t="s">
        <v>519</v>
      </c>
      <c r="L180" s="7" t="s">
        <v>45</v>
      </c>
    </row>
    <row r="183" spans="1:12" ht="20" customHeight="1" x14ac:dyDescent="0.2">
      <c r="A183" s="98"/>
      <c r="B183" s="100" t="s">
        <v>1674</v>
      </c>
      <c r="C183" s="98" t="s">
        <v>1675</v>
      </c>
      <c r="D183" s="98" t="s">
        <v>1676</v>
      </c>
      <c r="E183" s="98" t="s">
        <v>695</v>
      </c>
      <c r="F183" s="98" t="s">
        <v>1677</v>
      </c>
      <c r="G183" s="100" t="s">
        <v>1678</v>
      </c>
      <c r="H183" s="98" t="s">
        <v>1679</v>
      </c>
      <c r="I183" s="98" t="s">
        <v>1680</v>
      </c>
      <c r="J183" s="98" t="s">
        <v>1681</v>
      </c>
      <c r="K183" s="100" t="s">
        <v>1682</v>
      </c>
      <c r="L183" s="100" t="s">
        <v>1683</v>
      </c>
    </row>
    <row r="184" spans="1:12" x14ac:dyDescent="0.2">
      <c r="B184" s="7">
        <v>37</v>
      </c>
      <c r="C184" t="s">
        <v>1338</v>
      </c>
      <c r="D184" t="s">
        <v>1345</v>
      </c>
      <c r="E184" t="s">
        <v>1345</v>
      </c>
      <c r="F184" t="s">
        <v>1345</v>
      </c>
      <c r="G184" s="7">
        <v>49587041033</v>
      </c>
      <c r="H184" t="s">
        <v>716</v>
      </c>
      <c r="I184" t="s">
        <v>1685</v>
      </c>
      <c r="J184" s="7" t="s">
        <v>519</v>
      </c>
      <c r="K184" s="7" t="s">
        <v>519</v>
      </c>
      <c r="L184" s="7" t="s">
        <v>45</v>
      </c>
    </row>
    <row r="187" spans="1:12" ht="20" customHeight="1" x14ac:dyDescent="0.2">
      <c r="A187" s="98"/>
      <c r="B187" s="100" t="s">
        <v>1674</v>
      </c>
      <c r="C187" s="98" t="s">
        <v>1675</v>
      </c>
      <c r="D187" s="98" t="s">
        <v>1676</v>
      </c>
      <c r="E187" s="98" t="s">
        <v>695</v>
      </c>
      <c r="F187" s="98" t="s">
        <v>1677</v>
      </c>
      <c r="G187" s="100" t="s">
        <v>1678</v>
      </c>
      <c r="H187" s="98" t="s">
        <v>1679</v>
      </c>
      <c r="I187" s="98" t="s">
        <v>1680</v>
      </c>
      <c r="J187" s="98" t="s">
        <v>1681</v>
      </c>
      <c r="K187" s="100" t="s">
        <v>1682</v>
      </c>
      <c r="L187" s="100" t="s">
        <v>1683</v>
      </c>
    </row>
    <row r="188" spans="1:12" x14ac:dyDescent="0.2">
      <c r="B188" s="7">
        <v>38</v>
      </c>
      <c r="C188" t="s">
        <v>1338</v>
      </c>
      <c r="D188" t="s">
        <v>1354</v>
      </c>
      <c r="E188" t="s">
        <v>1354</v>
      </c>
      <c r="F188" t="s">
        <v>1354</v>
      </c>
      <c r="G188" s="7">
        <v>49587041034</v>
      </c>
      <c r="H188" t="s">
        <v>716</v>
      </c>
      <c r="I188" t="s">
        <v>1685</v>
      </c>
      <c r="J188" s="7" t="s">
        <v>519</v>
      </c>
      <c r="K188" s="7" t="s">
        <v>519</v>
      </c>
      <c r="L188" s="7" t="s">
        <v>45</v>
      </c>
    </row>
    <row r="191" spans="1:12" ht="20" customHeight="1" x14ac:dyDescent="0.2">
      <c r="A191" s="98"/>
      <c r="B191" s="100" t="s">
        <v>1674</v>
      </c>
      <c r="C191" s="98" t="s">
        <v>1675</v>
      </c>
      <c r="D191" s="98" t="s">
        <v>1676</v>
      </c>
      <c r="E191" s="98" t="s">
        <v>695</v>
      </c>
      <c r="F191" s="98" t="s">
        <v>1677</v>
      </c>
      <c r="G191" s="100" t="s">
        <v>1678</v>
      </c>
      <c r="H191" s="98" t="s">
        <v>1679</v>
      </c>
      <c r="I191" s="98" t="s">
        <v>1680</v>
      </c>
      <c r="J191" s="98" t="s">
        <v>1681</v>
      </c>
      <c r="K191" s="100" t="s">
        <v>1682</v>
      </c>
      <c r="L191" s="100" t="s">
        <v>1683</v>
      </c>
    </row>
    <row r="192" spans="1:12" x14ac:dyDescent="0.2">
      <c r="B192" s="7">
        <v>39</v>
      </c>
      <c r="C192" t="s">
        <v>1338</v>
      </c>
      <c r="D192" t="s">
        <v>1351</v>
      </c>
      <c r="E192" t="s">
        <v>1351</v>
      </c>
      <c r="F192" t="s">
        <v>1351</v>
      </c>
      <c r="G192" s="7">
        <v>49587041035</v>
      </c>
      <c r="H192" t="s">
        <v>716</v>
      </c>
      <c r="I192" t="s">
        <v>1685</v>
      </c>
      <c r="J192" s="7" t="s">
        <v>519</v>
      </c>
      <c r="K192" s="7" t="s">
        <v>519</v>
      </c>
      <c r="L192" s="7" t="s">
        <v>45</v>
      </c>
    </row>
    <row r="195" spans="1:12" ht="20" customHeight="1" x14ac:dyDescent="0.2">
      <c r="A195" s="98"/>
      <c r="B195" s="100" t="s">
        <v>1674</v>
      </c>
      <c r="C195" s="98" t="s">
        <v>1675</v>
      </c>
      <c r="D195" s="98" t="s">
        <v>1676</v>
      </c>
      <c r="E195" s="98" t="s">
        <v>695</v>
      </c>
      <c r="F195" s="98" t="s">
        <v>1677</v>
      </c>
      <c r="G195" s="100" t="s">
        <v>1678</v>
      </c>
      <c r="H195" s="98" t="s">
        <v>1679</v>
      </c>
      <c r="I195" s="98" t="s">
        <v>1680</v>
      </c>
      <c r="J195" s="98" t="s">
        <v>1681</v>
      </c>
      <c r="K195" s="100" t="s">
        <v>1682</v>
      </c>
      <c r="L195" s="100" t="s">
        <v>1683</v>
      </c>
    </row>
    <row r="196" spans="1:12" x14ac:dyDescent="0.2">
      <c r="B196" s="7">
        <v>40</v>
      </c>
      <c r="C196" t="s">
        <v>1500</v>
      </c>
      <c r="D196" t="s">
        <v>1503</v>
      </c>
      <c r="E196" t="s">
        <v>1503</v>
      </c>
      <c r="F196" t="s">
        <v>1503</v>
      </c>
      <c r="G196" s="7">
        <v>49587051003</v>
      </c>
      <c r="H196" t="s">
        <v>716</v>
      </c>
      <c r="I196" t="s">
        <v>1685</v>
      </c>
      <c r="J196" s="7" t="s">
        <v>519</v>
      </c>
      <c r="K196" s="7" t="s">
        <v>519</v>
      </c>
      <c r="L196" s="7" t="s">
        <v>45</v>
      </c>
    </row>
  </sheetData>
  <sheetProtection formatCells="0" formatColumns="0" formatRows="0" insertColumns="0" insertRows="0" insertHyperlinks="0" deleteColumns="0" deleteRows="0" sort="0" autoFilter="0" pivotTables="0"/>
  <mergeCells count="13">
    <mergeCell ref="A1:C1"/>
    <mergeCell ref="D1:L1"/>
    <mergeCell ref="A2:A4"/>
    <mergeCell ref="B2:C2"/>
    <mergeCell ref="B3:C3"/>
    <mergeCell ref="B4:C4"/>
    <mergeCell ref="C106:D106"/>
    <mergeCell ref="C114:D114"/>
    <mergeCell ref="C18:D18"/>
    <mergeCell ref="C39:D39"/>
    <mergeCell ref="C57:D57"/>
    <mergeCell ref="C70:D70"/>
    <mergeCell ref="C95:D95"/>
  </mergeCells>
  <hyperlinks>
    <hyperlink ref="B2" location="'Table of Contents'!A1" display="TABLE OF CONTENTS" xr:uid="{00000000-0004-0000-0700-000000000000}"/>
    <hyperlink ref="B3" location="'Deployment Per Database'!A1" display="DEPLOYMENT PER DATABASE" xr:uid="{00000000-0004-0000-0700-000001000000}"/>
    <hyperlink ref="B4" location="'Compliance Estimation'!A1" display="COMPLIANCE ESTIMATION" xr:uid="{00000000-0004-0000-0700-000002000000}"/>
  </hyperlinks>
  <pageMargins left="0.7" right="0.7" top="0.75" bottom="0.75" header="0.3" footer="0.3"/>
  <pageSetup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9BF"/>
  </sheetPr>
  <dimension ref="A1:G148"/>
  <sheetViews>
    <sheetView showGridLines="0" workbookViewId="0">
      <pane ySplit="5" topLeftCell="A101" activePane="bottomLeft" state="frozen"/>
      <selection pane="bottomLeft" activeCell="B7" sqref="B7"/>
    </sheetView>
  </sheetViews>
  <sheetFormatPr baseColWidth="10" defaultColWidth="8.83203125" defaultRowHeight="16" x14ac:dyDescent="0.2"/>
  <cols>
    <col min="1" max="1" width="7" customWidth="1"/>
    <col min="2" max="2" width="17.33203125" style="7" customWidth="1"/>
    <col min="3" max="3" width="35" customWidth="1"/>
    <col min="4" max="4" width="25" customWidth="1"/>
    <col min="5" max="6" width="15" style="7" customWidth="1"/>
    <col min="7" max="7" width="25" style="7" customWidth="1"/>
  </cols>
  <sheetData>
    <row r="1" spans="1:7" ht="60" customHeight="1" x14ac:dyDescent="0.2">
      <c r="A1" s="140" t="s">
        <v>45</v>
      </c>
      <c r="B1" s="138"/>
      <c r="C1" s="128"/>
      <c r="D1" s="175" t="s">
        <v>46</v>
      </c>
      <c r="E1" s="143"/>
      <c r="F1" s="143"/>
      <c r="G1" s="143"/>
    </row>
    <row r="2" spans="1:7" x14ac:dyDescent="0.2">
      <c r="A2" s="144"/>
      <c r="B2" s="170" t="s">
        <v>81</v>
      </c>
      <c r="C2" s="170"/>
    </row>
    <row r="3" spans="1:7" x14ac:dyDescent="0.2">
      <c r="A3" s="144"/>
      <c r="B3" s="170" t="s">
        <v>83</v>
      </c>
      <c r="C3" s="170"/>
    </row>
    <row r="4" spans="1:7" x14ac:dyDescent="0.2">
      <c r="A4" s="144"/>
      <c r="B4" s="170" t="s">
        <v>87</v>
      </c>
      <c r="C4" s="170"/>
    </row>
    <row r="6" spans="1:7" ht="20" customHeight="1" x14ac:dyDescent="0.2">
      <c r="A6" s="176" t="s">
        <v>1695</v>
      </c>
      <c r="B6" s="138"/>
      <c r="C6" s="128"/>
      <c r="D6" s="128"/>
      <c r="E6" s="138"/>
      <c r="F6" s="138"/>
      <c r="G6" s="138"/>
    </row>
    <row r="7" spans="1:7" ht="20" customHeight="1" x14ac:dyDescent="0.2">
      <c r="A7" s="98"/>
      <c r="B7" s="100" t="s">
        <v>1696</v>
      </c>
      <c r="C7" s="98" t="s">
        <v>1675</v>
      </c>
      <c r="D7" s="98" t="s">
        <v>695</v>
      </c>
      <c r="E7" s="100" t="s">
        <v>1697</v>
      </c>
      <c r="F7" s="100" t="s">
        <v>128</v>
      </c>
      <c r="G7" s="100" t="s">
        <v>1698</v>
      </c>
    </row>
    <row r="8" spans="1:7" x14ac:dyDescent="0.2">
      <c r="B8" s="174">
        <v>1</v>
      </c>
      <c r="C8" t="s">
        <v>1456</v>
      </c>
      <c r="D8" t="s">
        <v>1457</v>
      </c>
      <c r="E8" s="7">
        <v>1</v>
      </c>
      <c r="F8" s="7" t="s">
        <v>1699</v>
      </c>
      <c r="G8" s="7" t="s">
        <v>1700</v>
      </c>
    </row>
    <row r="9" spans="1:7" x14ac:dyDescent="0.2">
      <c r="B9" s="174"/>
      <c r="C9" t="s">
        <v>1463</v>
      </c>
      <c r="D9" t="s">
        <v>1464</v>
      </c>
      <c r="E9" s="7">
        <v>2</v>
      </c>
      <c r="F9" s="7" t="s">
        <v>1699</v>
      </c>
      <c r="G9" s="7" t="s">
        <v>1700</v>
      </c>
    </row>
    <row r="11" spans="1:7" ht="20" customHeight="1" x14ac:dyDescent="0.2">
      <c r="A11" s="98"/>
      <c r="B11" s="100" t="s">
        <v>1696</v>
      </c>
      <c r="C11" s="98" t="s">
        <v>1675</v>
      </c>
      <c r="D11" s="98" t="s">
        <v>695</v>
      </c>
      <c r="E11" s="100" t="s">
        <v>1697</v>
      </c>
      <c r="F11" s="100" t="s">
        <v>128</v>
      </c>
      <c r="G11" s="100" t="s">
        <v>1698</v>
      </c>
    </row>
    <row r="12" spans="1:7" x14ac:dyDescent="0.2">
      <c r="B12" s="174">
        <v>2</v>
      </c>
      <c r="C12" t="s">
        <v>1381</v>
      </c>
      <c r="D12" t="s">
        <v>1382</v>
      </c>
      <c r="E12" s="7">
        <v>3</v>
      </c>
      <c r="F12" s="7" t="s">
        <v>1699</v>
      </c>
      <c r="G12" s="7" t="s">
        <v>1700</v>
      </c>
    </row>
    <row r="13" spans="1:7" x14ac:dyDescent="0.2">
      <c r="B13" s="174"/>
      <c r="C13" t="s">
        <v>1385</v>
      </c>
      <c r="D13" t="s">
        <v>1386</v>
      </c>
      <c r="E13" s="7">
        <v>5</v>
      </c>
      <c r="F13" s="7" t="s">
        <v>1699</v>
      </c>
      <c r="G13" s="7" t="s">
        <v>1700</v>
      </c>
    </row>
    <row r="15" spans="1:7" ht="20" customHeight="1" x14ac:dyDescent="0.2">
      <c r="A15" s="98"/>
      <c r="B15" s="100" t="s">
        <v>1696</v>
      </c>
      <c r="C15" s="98" t="s">
        <v>1675</v>
      </c>
      <c r="D15" s="98" t="s">
        <v>695</v>
      </c>
      <c r="E15" s="100" t="s">
        <v>1697</v>
      </c>
      <c r="F15" s="100" t="s">
        <v>128</v>
      </c>
      <c r="G15" s="100" t="s">
        <v>1698</v>
      </c>
    </row>
    <row r="16" spans="1:7" x14ac:dyDescent="0.2">
      <c r="B16" s="174">
        <v>3</v>
      </c>
      <c r="C16" t="s">
        <v>1485</v>
      </c>
      <c r="D16" t="s">
        <v>1486</v>
      </c>
      <c r="E16" s="7">
        <v>1</v>
      </c>
      <c r="F16" s="7" t="s">
        <v>1699</v>
      </c>
      <c r="G16" s="7" t="s">
        <v>1700</v>
      </c>
    </row>
    <row r="17" spans="1:7" x14ac:dyDescent="0.2">
      <c r="B17" s="174"/>
      <c r="C17" t="s">
        <v>1485</v>
      </c>
      <c r="D17" t="s">
        <v>1486</v>
      </c>
      <c r="E17" s="7">
        <v>1</v>
      </c>
      <c r="F17" s="7" t="s">
        <v>1699</v>
      </c>
      <c r="G17" s="7" t="s">
        <v>1700</v>
      </c>
    </row>
    <row r="18" spans="1:7" x14ac:dyDescent="0.2">
      <c r="B18" s="174"/>
      <c r="C18" t="s">
        <v>1485</v>
      </c>
      <c r="D18" t="s">
        <v>1486</v>
      </c>
      <c r="E18" s="7">
        <v>1</v>
      </c>
      <c r="F18" s="7" t="s">
        <v>1699</v>
      </c>
      <c r="G18" s="7" t="s">
        <v>1700</v>
      </c>
    </row>
    <row r="19" spans="1:7" x14ac:dyDescent="0.2">
      <c r="B19" s="174"/>
      <c r="C19" t="s">
        <v>1485</v>
      </c>
      <c r="D19" t="s">
        <v>1486</v>
      </c>
      <c r="E19" s="7">
        <v>1</v>
      </c>
      <c r="F19" s="7" t="s">
        <v>1699</v>
      </c>
      <c r="G19" s="7" t="s">
        <v>1700</v>
      </c>
    </row>
    <row r="21" spans="1:7" ht="20" customHeight="1" x14ac:dyDescent="0.2">
      <c r="A21" s="98"/>
      <c r="B21" s="100" t="s">
        <v>1696</v>
      </c>
      <c r="C21" s="98" t="s">
        <v>1675</v>
      </c>
      <c r="D21" s="98" t="s">
        <v>695</v>
      </c>
      <c r="E21" s="100" t="s">
        <v>1697</v>
      </c>
      <c r="F21" s="100" t="s">
        <v>128</v>
      </c>
      <c r="G21" s="100" t="s">
        <v>1698</v>
      </c>
    </row>
    <row r="22" spans="1:7" x14ac:dyDescent="0.2">
      <c r="B22" s="174">
        <v>4</v>
      </c>
      <c r="C22" t="s">
        <v>558</v>
      </c>
      <c r="D22" t="s">
        <v>982</v>
      </c>
      <c r="E22" s="7">
        <v>1</v>
      </c>
      <c r="F22" s="7" t="s">
        <v>1699</v>
      </c>
      <c r="G22" s="7" t="s">
        <v>1700</v>
      </c>
    </row>
    <row r="23" spans="1:7" x14ac:dyDescent="0.2">
      <c r="B23" s="174"/>
      <c r="C23" t="s">
        <v>558</v>
      </c>
      <c r="D23" t="s">
        <v>982</v>
      </c>
      <c r="E23" s="7">
        <v>1</v>
      </c>
      <c r="F23" s="7" t="s">
        <v>1699</v>
      </c>
      <c r="G23" s="7" t="s">
        <v>1700</v>
      </c>
    </row>
    <row r="25" spans="1:7" ht="20" customHeight="1" x14ac:dyDescent="0.2">
      <c r="A25" s="98"/>
      <c r="B25" s="100" t="s">
        <v>1696</v>
      </c>
      <c r="C25" s="98" t="s">
        <v>1675</v>
      </c>
      <c r="D25" s="98" t="s">
        <v>695</v>
      </c>
      <c r="E25" s="100" t="s">
        <v>1697</v>
      </c>
      <c r="F25" s="100" t="s">
        <v>128</v>
      </c>
      <c r="G25" s="100" t="s">
        <v>1698</v>
      </c>
    </row>
    <row r="26" spans="1:7" x14ac:dyDescent="0.2">
      <c r="B26" s="174">
        <v>5</v>
      </c>
      <c r="C26" t="s">
        <v>1701</v>
      </c>
      <c r="D26" t="s">
        <v>1701</v>
      </c>
      <c r="E26" s="7">
        <v>1</v>
      </c>
      <c r="F26" s="7" t="s">
        <v>1699</v>
      </c>
      <c r="G26" s="7" t="s">
        <v>519</v>
      </c>
    </row>
    <row r="27" spans="1:7" x14ac:dyDescent="0.2">
      <c r="B27" s="174"/>
      <c r="C27" t="s">
        <v>1702</v>
      </c>
      <c r="D27" t="s">
        <v>1702</v>
      </c>
      <c r="E27" s="7">
        <v>2</v>
      </c>
      <c r="F27" s="7" t="s">
        <v>1699</v>
      </c>
      <c r="G27" s="7" t="s">
        <v>519</v>
      </c>
    </row>
    <row r="28" spans="1:7" x14ac:dyDescent="0.2">
      <c r="B28" s="174"/>
      <c r="C28" t="s">
        <v>1429</v>
      </c>
      <c r="D28" t="s">
        <v>1430</v>
      </c>
      <c r="E28" s="7">
        <v>3</v>
      </c>
      <c r="F28" s="7" t="s">
        <v>1699</v>
      </c>
      <c r="G28" s="7" t="s">
        <v>1700</v>
      </c>
    </row>
    <row r="30" spans="1:7" ht="20" customHeight="1" x14ac:dyDescent="0.2">
      <c r="A30" s="98"/>
      <c r="B30" s="100" t="s">
        <v>1696</v>
      </c>
      <c r="C30" s="98" t="s">
        <v>1675</v>
      </c>
      <c r="D30" s="98" t="s">
        <v>695</v>
      </c>
      <c r="E30" s="100" t="s">
        <v>1697</v>
      </c>
      <c r="F30" s="100" t="s">
        <v>128</v>
      </c>
      <c r="G30" s="100" t="s">
        <v>1698</v>
      </c>
    </row>
    <row r="31" spans="1:7" x14ac:dyDescent="0.2">
      <c r="B31" s="174">
        <v>6</v>
      </c>
      <c r="C31" t="s">
        <v>1366</v>
      </c>
      <c r="D31" t="s">
        <v>1367</v>
      </c>
      <c r="E31" s="7">
        <v>1</v>
      </c>
      <c r="F31" s="7" t="s">
        <v>1699</v>
      </c>
      <c r="G31" s="7" t="s">
        <v>1700</v>
      </c>
    </row>
    <row r="32" spans="1:7" x14ac:dyDescent="0.2">
      <c r="B32" s="174"/>
      <c r="C32" t="s">
        <v>1447</v>
      </c>
      <c r="D32" t="s">
        <v>1448</v>
      </c>
      <c r="E32" s="7">
        <v>2</v>
      </c>
      <c r="F32" s="7" t="s">
        <v>1699</v>
      </c>
      <c r="G32" s="7" t="s">
        <v>1700</v>
      </c>
    </row>
    <row r="33" spans="1:7" x14ac:dyDescent="0.2">
      <c r="B33" s="174"/>
      <c r="C33" t="s">
        <v>1703</v>
      </c>
      <c r="D33" t="s">
        <v>1703</v>
      </c>
      <c r="E33" s="7">
        <v>3</v>
      </c>
      <c r="F33" s="7" t="s">
        <v>1699</v>
      </c>
      <c r="G33" s="7" t="s">
        <v>519</v>
      </c>
    </row>
    <row r="35" spans="1:7" ht="20" customHeight="1" x14ac:dyDescent="0.2">
      <c r="A35" s="98"/>
      <c r="B35" s="100" t="s">
        <v>1696</v>
      </c>
      <c r="C35" s="98" t="s">
        <v>1675</v>
      </c>
      <c r="D35" s="98" t="s">
        <v>695</v>
      </c>
      <c r="E35" s="100" t="s">
        <v>1697</v>
      </c>
      <c r="F35" s="100" t="s">
        <v>128</v>
      </c>
      <c r="G35" s="100" t="s">
        <v>1698</v>
      </c>
    </row>
    <row r="36" spans="1:7" x14ac:dyDescent="0.2">
      <c r="B36" s="174">
        <v>7</v>
      </c>
      <c r="C36" t="s">
        <v>1395</v>
      </c>
      <c r="D36" t="s">
        <v>1396</v>
      </c>
      <c r="E36" s="7">
        <v>1</v>
      </c>
      <c r="F36" s="7" t="s">
        <v>1699</v>
      </c>
      <c r="G36" s="7" t="s">
        <v>1700</v>
      </c>
    </row>
    <row r="37" spans="1:7" x14ac:dyDescent="0.2">
      <c r="B37" s="174"/>
      <c r="C37" t="s">
        <v>1391</v>
      </c>
      <c r="D37" t="s">
        <v>1392</v>
      </c>
      <c r="E37" s="7">
        <v>2</v>
      </c>
      <c r="F37" s="7" t="s">
        <v>1699</v>
      </c>
      <c r="G37" s="7" t="s">
        <v>1700</v>
      </c>
    </row>
    <row r="39" spans="1:7" ht="20" customHeight="1" x14ac:dyDescent="0.2">
      <c r="A39" s="98"/>
      <c r="B39" s="100" t="s">
        <v>1696</v>
      </c>
      <c r="C39" s="98" t="s">
        <v>1675</v>
      </c>
      <c r="D39" s="98" t="s">
        <v>695</v>
      </c>
      <c r="E39" s="100" t="s">
        <v>1697</v>
      </c>
      <c r="F39" s="100" t="s">
        <v>128</v>
      </c>
      <c r="G39" s="100" t="s">
        <v>1698</v>
      </c>
    </row>
    <row r="40" spans="1:7" x14ac:dyDescent="0.2">
      <c r="B40" s="174">
        <v>8</v>
      </c>
      <c r="C40" t="s">
        <v>555</v>
      </c>
      <c r="D40" t="s">
        <v>979</v>
      </c>
      <c r="E40" s="7">
        <v>1</v>
      </c>
      <c r="F40" s="7" t="s">
        <v>1699</v>
      </c>
      <c r="G40" s="7" t="s">
        <v>1700</v>
      </c>
    </row>
    <row r="41" spans="1:7" x14ac:dyDescent="0.2">
      <c r="B41" s="174"/>
      <c r="C41" t="s">
        <v>563</v>
      </c>
      <c r="D41" t="s">
        <v>989</v>
      </c>
      <c r="E41" s="7">
        <v>2</v>
      </c>
      <c r="F41" s="7" t="s">
        <v>1699</v>
      </c>
      <c r="G41" s="7" t="s">
        <v>1700</v>
      </c>
    </row>
    <row r="42" spans="1:7" x14ac:dyDescent="0.2">
      <c r="B42" s="174"/>
      <c r="C42" t="s">
        <v>588</v>
      </c>
      <c r="D42" t="s">
        <v>995</v>
      </c>
      <c r="E42" s="7">
        <v>3</v>
      </c>
      <c r="F42" s="7" t="s">
        <v>1699</v>
      </c>
      <c r="G42" s="7" t="s">
        <v>1700</v>
      </c>
    </row>
    <row r="44" spans="1:7" ht="20" customHeight="1" x14ac:dyDescent="0.2">
      <c r="A44" s="98"/>
      <c r="B44" s="100" t="s">
        <v>1696</v>
      </c>
      <c r="C44" s="98" t="s">
        <v>1675</v>
      </c>
      <c r="D44" s="98" t="s">
        <v>695</v>
      </c>
      <c r="E44" s="100" t="s">
        <v>1697</v>
      </c>
      <c r="F44" s="100" t="s">
        <v>128</v>
      </c>
      <c r="G44" s="100" t="s">
        <v>1698</v>
      </c>
    </row>
    <row r="45" spans="1:7" x14ac:dyDescent="0.2">
      <c r="B45" s="174">
        <v>9</v>
      </c>
      <c r="C45" t="s">
        <v>555</v>
      </c>
      <c r="D45" t="s">
        <v>976</v>
      </c>
      <c r="E45" s="7">
        <v>1</v>
      </c>
      <c r="F45" s="7" t="s">
        <v>1699</v>
      </c>
      <c r="G45" s="7" t="s">
        <v>1700</v>
      </c>
    </row>
    <row r="46" spans="1:7" x14ac:dyDescent="0.2">
      <c r="B46" s="174"/>
      <c r="C46" t="s">
        <v>563</v>
      </c>
      <c r="D46" t="s">
        <v>987</v>
      </c>
      <c r="E46" s="7">
        <v>2</v>
      </c>
      <c r="F46" s="7" t="s">
        <v>1699</v>
      </c>
      <c r="G46" s="7" t="s">
        <v>1700</v>
      </c>
    </row>
    <row r="47" spans="1:7" x14ac:dyDescent="0.2">
      <c r="B47" s="174"/>
      <c r="C47" t="s">
        <v>588</v>
      </c>
      <c r="D47" t="s">
        <v>997</v>
      </c>
      <c r="E47" s="7">
        <v>3</v>
      </c>
      <c r="F47" s="7" t="s">
        <v>1699</v>
      </c>
      <c r="G47" s="7" t="s">
        <v>1700</v>
      </c>
    </row>
    <row r="49" spans="1:7" ht="20" customHeight="1" x14ac:dyDescent="0.2">
      <c r="A49" s="98"/>
      <c r="B49" s="100" t="s">
        <v>1696</v>
      </c>
      <c r="C49" s="98" t="s">
        <v>1675</v>
      </c>
      <c r="D49" s="98" t="s">
        <v>695</v>
      </c>
      <c r="E49" s="100" t="s">
        <v>1697</v>
      </c>
      <c r="F49" s="100" t="s">
        <v>128</v>
      </c>
      <c r="G49" s="100" t="s">
        <v>1698</v>
      </c>
    </row>
    <row r="50" spans="1:7" x14ac:dyDescent="0.2">
      <c r="B50" s="174">
        <v>10</v>
      </c>
      <c r="C50" t="s">
        <v>1419</v>
      </c>
      <c r="D50" t="s">
        <v>1424</v>
      </c>
      <c r="E50" s="7">
        <v>1</v>
      </c>
      <c r="F50" s="7" t="s">
        <v>1699</v>
      </c>
      <c r="G50" s="7" t="s">
        <v>1700</v>
      </c>
    </row>
    <row r="51" spans="1:7" x14ac:dyDescent="0.2">
      <c r="B51" s="174"/>
      <c r="C51" t="s">
        <v>1433</v>
      </c>
      <c r="D51" t="s">
        <v>1442</v>
      </c>
      <c r="E51" s="7">
        <v>2</v>
      </c>
      <c r="F51" s="7" t="s">
        <v>1699</v>
      </c>
      <c r="G51" s="7" t="s">
        <v>1700</v>
      </c>
    </row>
    <row r="53" spans="1:7" ht="20" customHeight="1" x14ac:dyDescent="0.2">
      <c r="A53" s="98"/>
      <c r="B53" s="100" t="s">
        <v>1696</v>
      </c>
      <c r="C53" s="98" t="s">
        <v>1675</v>
      </c>
      <c r="D53" s="98" t="s">
        <v>695</v>
      </c>
      <c r="E53" s="100" t="s">
        <v>1697</v>
      </c>
      <c r="F53" s="100" t="s">
        <v>128</v>
      </c>
      <c r="G53" s="100" t="s">
        <v>1698</v>
      </c>
    </row>
    <row r="54" spans="1:7" x14ac:dyDescent="0.2">
      <c r="B54" s="174">
        <v>11</v>
      </c>
      <c r="C54" t="s">
        <v>1055</v>
      </c>
      <c r="D54" t="s">
        <v>1056</v>
      </c>
      <c r="E54" s="7">
        <v>1</v>
      </c>
      <c r="F54" s="7" t="s">
        <v>1699</v>
      </c>
      <c r="G54" s="7" t="s">
        <v>1700</v>
      </c>
    </row>
    <row r="55" spans="1:7" x14ac:dyDescent="0.2">
      <c r="B55" s="174"/>
      <c r="C55" t="s">
        <v>1055</v>
      </c>
      <c r="D55" t="s">
        <v>1056</v>
      </c>
      <c r="E55" s="7">
        <v>1</v>
      </c>
      <c r="F55" s="7" t="s">
        <v>1699</v>
      </c>
      <c r="G55" s="7" t="s">
        <v>1700</v>
      </c>
    </row>
    <row r="57" spans="1:7" ht="20" customHeight="1" x14ac:dyDescent="0.2">
      <c r="A57" s="98"/>
      <c r="B57" s="100" t="s">
        <v>1696</v>
      </c>
      <c r="C57" s="98" t="s">
        <v>1675</v>
      </c>
      <c r="D57" s="98" t="s">
        <v>695</v>
      </c>
      <c r="E57" s="100" t="s">
        <v>1697</v>
      </c>
      <c r="F57" s="100" t="s">
        <v>128</v>
      </c>
      <c r="G57" s="100" t="s">
        <v>1698</v>
      </c>
    </row>
    <row r="58" spans="1:7" x14ac:dyDescent="0.2">
      <c r="B58" s="174">
        <v>12</v>
      </c>
      <c r="C58" t="s">
        <v>1409</v>
      </c>
      <c r="D58" t="s">
        <v>1410</v>
      </c>
      <c r="E58" s="7">
        <v>1</v>
      </c>
      <c r="F58" s="7" t="s">
        <v>1699</v>
      </c>
      <c r="G58" s="7" t="s">
        <v>1700</v>
      </c>
    </row>
    <row r="59" spans="1:7" x14ac:dyDescent="0.2">
      <c r="B59" s="174"/>
      <c r="C59" t="s">
        <v>1416</v>
      </c>
      <c r="D59" t="s">
        <v>1417</v>
      </c>
      <c r="E59" s="7">
        <v>2</v>
      </c>
      <c r="F59" s="7" t="s">
        <v>1699</v>
      </c>
      <c r="G59" s="7" t="s">
        <v>1700</v>
      </c>
    </row>
    <row r="61" spans="1:7" ht="20" customHeight="1" x14ac:dyDescent="0.2">
      <c r="A61" s="98"/>
      <c r="B61" s="100" t="s">
        <v>1696</v>
      </c>
      <c r="C61" s="98" t="s">
        <v>1675</v>
      </c>
      <c r="D61" s="98" t="s">
        <v>695</v>
      </c>
      <c r="E61" s="100" t="s">
        <v>1697</v>
      </c>
      <c r="F61" s="100" t="s">
        <v>128</v>
      </c>
      <c r="G61" s="100" t="s">
        <v>1698</v>
      </c>
    </row>
    <row r="62" spans="1:7" x14ac:dyDescent="0.2">
      <c r="B62" s="174">
        <v>13</v>
      </c>
      <c r="C62" t="s">
        <v>1456</v>
      </c>
      <c r="D62" t="s">
        <v>1457</v>
      </c>
      <c r="E62" s="7">
        <v>1</v>
      </c>
      <c r="F62" s="7" t="s">
        <v>1699</v>
      </c>
      <c r="G62" s="7" t="s">
        <v>1700</v>
      </c>
    </row>
    <row r="63" spans="1:7" x14ac:dyDescent="0.2">
      <c r="B63" s="174"/>
      <c r="C63" t="s">
        <v>1463</v>
      </c>
      <c r="D63" t="s">
        <v>1464</v>
      </c>
      <c r="E63" s="7">
        <v>2</v>
      </c>
      <c r="F63" s="7" t="s">
        <v>1699</v>
      </c>
      <c r="G63" s="7" t="s">
        <v>1700</v>
      </c>
    </row>
    <row r="65" spans="1:7" ht="20" customHeight="1" x14ac:dyDescent="0.2">
      <c r="A65" s="98"/>
      <c r="B65" s="100" t="s">
        <v>1696</v>
      </c>
      <c r="C65" s="98" t="s">
        <v>1675</v>
      </c>
      <c r="D65" s="98" t="s">
        <v>695</v>
      </c>
      <c r="E65" s="100" t="s">
        <v>1697</v>
      </c>
      <c r="F65" s="100" t="s">
        <v>128</v>
      </c>
      <c r="G65" s="100" t="s">
        <v>1698</v>
      </c>
    </row>
    <row r="66" spans="1:7" x14ac:dyDescent="0.2">
      <c r="B66" s="174">
        <v>14</v>
      </c>
      <c r="C66" t="s">
        <v>1366</v>
      </c>
      <c r="D66" t="s">
        <v>1367</v>
      </c>
      <c r="E66" s="7">
        <v>1</v>
      </c>
      <c r="F66" s="7" t="s">
        <v>1699</v>
      </c>
      <c r="G66" s="7" t="s">
        <v>1700</v>
      </c>
    </row>
    <row r="67" spans="1:7" x14ac:dyDescent="0.2">
      <c r="B67" s="174"/>
      <c r="C67" t="s">
        <v>1447</v>
      </c>
      <c r="D67" t="s">
        <v>1448</v>
      </c>
      <c r="E67" s="7">
        <v>2</v>
      </c>
      <c r="F67" s="7" t="s">
        <v>1699</v>
      </c>
      <c r="G67" s="7" t="s">
        <v>1700</v>
      </c>
    </row>
    <row r="68" spans="1:7" x14ac:dyDescent="0.2">
      <c r="B68" s="174"/>
      <c r="C68" t="s">
        <v>1703</v>
      </c>
      <c r="D68" t="s">
        <v>1703</v>
      </c>
      <c r="E68" s="7">
        <v>3</v>
      </c>
      <c r="F68" s="7" t="s">
        <v>1699</v>
      </c>
      <c r="G68" s="7" t="s">
        <v>519</v>
      </c>
    </row>
    <row r="70" spans="1:7" ht="20" customHeight="1" x14ac:dyDescent="0.2">
      <c r="A70" s="98"/>
      <c r="B70" s="100" t="s">
        <v>1696</v>
      </c>
      <c r="C70" s="98" t="s">
        <v>1675</v>
      </c>
      <c r="D70" s="98" t="s">
        <v>695</v>
      </c>
      <c r="E70" s="100" t="s">
        <v>1697</v>
      </c>
      <c r="F70" s="100" t="s">
        <v>128</v>
      </c>
      <c r="G70" s="100" t="s">
        <v>1698</v>
      </c>
    </row>
    <row r="71" spans="1:7" x14ac:dyDescent="0.2">
      <c r="B71" s="174">
        <v>15</v>
      </c>
      <c r="C71" t="s">
        <v>1476</v>
      </c>
      <c r="D71" t="s">
        <v>1483</v>
      </c>
      <c r="E71" s="7">
        <v>1</v>
      </c>
      <c r="F71" s="7" t="s">
        <v>1699</v>
      </c>
      <c r="G71" s="7" t="s">
        <v>1700</v>
      </c>
    </row>
    <row r="72" spans="1:7" x14ac:dyDescent="0.2">
      <c r="B72" s="174"/>
      <c r="C72" t="s">
        <v>1476</v>
      </c>
      <c r="D72" t="s">
        <v>1483</v>
      </c>
      <c r="E72" s="7">
        <v>1</v>
      </c>
      <c r="F72" s="7" t="s">
        <v>1699</v>
      </c>
      <c r="G72" s="7" t="s">
        <v>1700</v>
      </c>
    </row>
    <row r="74" spans="1:7" ht="20" customHeight="1" x14ac:dyDescent="0.2">
      <c r="A74" s="98"/>
      <c r="B74" s="100" t="s">
        <v>1696</v>
      </c>
      <c r="C74" s="98" t="s">
        <v>1675</v>
      </c>
      <c r="D74" s="98" t="s">
        <v>695</v>
      </c>
      <c r="E74" s="100" t="s">
        <v>1697</v>
      </c>
      <c r="F74" s="100" t="s">
        <v>128</v>
      </c>
      <c r="G74" s="100" t="s">
        <v>1698</v>
      </c>
    </row>
    <row r="75" spans="1:7" x14ac:dyDescent="0.2">
      <c r="B75" s="174">
        <v>16</v>
      </c>
      <c r="C75" t="s">
        <v>1299</v>
      </c>
      <c r="D75" t="s">
        <v>1306</v>
      </c>
      <c r="E75" s="7">
        <v>1</v>
      </c>
      <c r="F75" s="7" t="s">
        <v>1699</v>
      </c>
      <c r="G75" s="7" t="s">
        <v>1700</v>
      </c>
    </row>
    <row r="76" spans="1:7" x14ac:dyDescent="0.2">
      <c r="B76" s="174"/>
      <c r="C76" t="s">
        <v>1299</v>
      </c>
      <c r="D76" t="s">
        <v>1306</v>
      </c>
      <c r="E76" s="7">
        <v>1</v>
      </c>
      <c r="F76" s="7" t="s">
        <v>1699</v>
      </c>
      <c r="G76" s="7" t="s">
        <v>1700</v>
      </c>
    </row>
    <row r="78" spans="1:7" ht="20" customHeight="1" x14ac:dyDescent="0.2">
      <c r="A78" s="98"/>
      <c r="B78" s="100" t="s">
        <v>1696</v>
      </c>
      <c r="C78" s="98" t="s">
        <v>1675</v>
      </c>
      <c r="D78" s="98" t="s">
        <v>695</v>
      </c>
      <c r="E78" s="100" t="s">
        <v>1697</v>
      </c>
      <c r="F78" s="100" t="s">
        <v>128</v>
      </c>
      <c r="G78" s="100" t="s">
        <v>1698</v>
      </c>
    </row>
    <row r="79" spans="1:7" x14ac:dyDescent="0.2">
      <c r="B79" s="174">
        <v>17</v>
      </c>
      <c r="C79" t="s">
        <v>1299</v>
      </c>
      <c r="D79" t="s">
        <v>1300</v>
      </c>
      <c r="E79" s="7">
        <v>1</v>
      </c>
      <c r="F79" s="7" t="s">
        <v>1699</v>
      </c>
      <c r="G79" s="7" t="s">
        <v>1700</v>
      </c>
    </row>
    <row r="80" spans="1:7" x14ac:dyDescent="0.2">
      <c r="B80" s="174"/>
      <c r="C80" t="s">
        <v>1299</v>
      </c>
      <c r="D80" t="s">
        <v>1300</v>
      </c>
      <c r="E80" s="7">
        <v>1</v>
      </c>
      <c r="F80" s="7" t="s">
        <v>1699</v>
      </c>
      <c r="G80" s="7" t="s">
        <v>1700</v>
      </c>
    </row>
    <row r="82" spans="1:7" ht="20" customHeight="1" x14ac:dyDescent="0.2">
      <c r="A82" s="98"/>
      <c r="B82" s="100" t="s">
        <v>1696</v>
      </c>
      <c r="C82" s="98" t="s">
        <v>1675</v>
      </c>
      <c r="D82" s="98" t="s">
        <v>695</v>
      </c>
      <c r="E82" s="100" t="s">
        <v>1697</v>
      </c>
      <c r="F82" s="100" t="s">
        <v>128</v>
      </c>
      <c r="G82" s="100" t="s">
        <v>1698</v>
      </c>
    </row>
    <row r="83" spans="1:7" x14ac:dyDescent="0.2">
      <c r="B83" s="174">
        <v>18</v>
      </c>
      <c r="C83" t="s">
        <v>1299</v>
      </c>
      <c r="D83" t="s">
        <v>1303</v>
      </c>
      <c r="E83" s="7">
        <v>1</v>
      </c>
      <c r="F83" s="7" t="s">
        <v>1699</v>
      </c>
      <c r="G83" s="7" t="s">
        <v>1700</v>
      </c>
    </row>
    <row r="84" spans="1:7" x14ac:dyDescent="0.2">
      <c r="B84" s="174"/>
      <c r="C84" t="s">
        <v>1299</v>
      </c>
      <c r="D84" t="s">
        <v>1303</v>
      </c>
      <c r="E84" s="7">
        <v>1</v>
      </c>
      <c r="F84" s="7" t="s">
        <v>1699</v>
      </c>
      <c r="G84" s="7" t="s">
        <v>1700</v>
      </c>
    </row>
    <row r="86" spans="1:7" ht="20" customHeight="1" x14ac:dyDescent="0.2">
      <c r="A86" s="98"/>
      <c r="B86" s="100" t="s">
        <v>1696</v>
      </c>
      <c r="C86" s="98" t="s">
        <v>1675</v>
      </c>
      <c r="D86" s="98" t="s">
        <v>695</v>
      </c>
      <c r="E86" s="100" t="s">
        <v>1697</v>
      </c>
      <c r="F86" s="100" t="s">
        <v>128</v>
      </c>
      <c r="G86" s="100" t="s">
        <v>1698</v>
      </c>
    </row>
    <row r="87" spans="1:7" x14ac:dyDescent="0.2">
      <c r="B87" s="174">
        <v>19</v>
      </c>
      <c r="C87" t="s">
        <v>1309</v>
      </c>
      <c r="D87" t="s">
        <v>1310</v>
      </c>
      <c r="E87" s="7">
        <v>1</v>
      </c>
      <c r="F87" s="7" t="s">
        <v>1699</v>
      </c>
      <c r="G87" s="7" t="s">
        <v>1700</v>
      </c>
    </row>
    <row r="88" spans="1:7" x14ac:dyDescent="0.2">
      <c r="B88" s="174"/>
      <c r="C88" t="s">
        <v>1309</v>
      </c>
      <c r="D88" t="s">
        <v>1310</v>
      </c>
      <c r="E88" s="7">
        <v>1</v>
      </c>
      <c r="F88" s="7" t="s">
        <v>1699</v>
      </c>
      <c r="G88" s="7" t="s">
        <v>1700</v>
      </c>
    </row>
    <row r="90" spans="1:7" ht="20" customHeight="1" x14ac:dyDescent="0.2">
      <c r="A90" s="98"/>
      <c r="B90" s="100" t="s">
        <v>1696</v>
      </c>
      <c r="C90" s="98" t="s">
        <v>1675</v>
      </c>
      <c r="D90" s="98" t="s">
        <v>695</v>
      </c>
      <c r="E90" s="100" t="s">
        <v>1697</v>
      </c>
      <c r="F90" s="100" t="s">
        <v>128</v>
      </c>
      <c r="G90" s="100" t="s">
        <v>1698</v>
      </c>
    </row>
    <row r="91" spans="1:7" x14ac:dyDescent="0.2">
      <c r="B91" s="174">
        <v>20</v>
      </c>
      <c r="C91" t="s">
        <v>1309</v>
      </c>
      <c r="D91" t="s">
        <v>1316</v>
      </c>
      <c r="E91" s="7">
        <v>1</v>
      </c>
      <c r="F91" s="7" t="s">
        <v>1699</v>
      </c>
      <c r="G91" s="7" t="s">
        <v>1700</v>
      </c>
    </row>
    <row r="92" spans="1:7" x14ac:dyDescent="0.2">
      <c r="B92" s="174"/>
      <c r="C92" t="s">
        <v>1309</v>
      </c>
      <c r="D92" t="s">
        <v>1316</v>
      </c>
      <c r="E92" s="7">
        <v>1</v>
      </c>
      <c r="F92" s="7" t="s">
        <v>1699</v>
      </c>
      <c r="G92" s="7" t="s">
        <v>1700</v>
      </c>
    </row>
    <row r="94" spans="1:7" ht="20" customHeight="1" x14ac:dyDescent="0.2">
      <c r="A94" s="98"/>
      <c r="B94" s="100" t="s">
        <v>1696</v>
      </c>
      <c r="C94" s="98" t="s">
        <v>1675</v>
      </c>
      <c r="D94" s="98" t="s">
        <v>695</v>
      </c>
      <c r="E94" s="100" t="s">
        <v>1697</v>
      </c>
      <c r="F94" s="100" t="s">
        <v>128</v>
      </c>
      <c r="G94" s="100" t="s">
        <v>1698</v>
      </c>
    </row>
    <row r="95" spans="1:7" x14ac:dyDescent="0.2">
      <c r="B95" s="174">
        <v>21</v>
      </c>
      <c r="C95" t="s">
        <v>1309</v>
      </c>
      <c r="D95" t="s">
        <v>1313</v>
      </c>
      <c r="E95" s="7">
        <v>1</v>
      </c>
      <c r="F95" s="7" t="s">
        <v>1699</v>
      </c>
      <c r="G95" s="7" t="s">
        <v>1700</v>
      </c>
    </row>
    <row r="96" spans="1:7" x14ac:dyDescent="0.2">
      <c r="B96" s="174"/>
      <c r="C96" t="s">
        <v>1309</v>
      </c>
      <c r="D96" t="s">
        <v>1313</v>
      </c>
      <c r="E96" s="7">
        <v>1</v>
      </c>
      <c r="F96" s="7" t="s">
        <v>1699</v>
      </c>
      <c r="G96" s="7" t="s">
        <v>1700</v>
      </c>
    </row>
    <row r="98" spans="1:7" ht="20" customHeight="1" x14ac:dyDescent="0.2">
      <c r="A98" s="98"/>
      <c r="B98" s="100" t="s">
        <v>1696</v>
      </c>
      <c r="C98" s="98" t="s">
        <v>1675</v>
      </c>
      <c r="D98" s="98" t="s">
        <v>695</v>
      </c>
      <c r="E98" s="100" t="s">
        <v>1697</v>
      </c>
      <c r="F98" s="100" t="s">
        <v>128</v>
      </c>
      <c r="G98" s="100" t="s">
        <v>1698</v>
      </c>
    </row>
    <row r="99" spans="1:7" x14ac:dyDescent="0.2">
      <c r="B99" s="174">
        <v>22</v>
      </c>
      <c r="C99" t="s">
        <v>1319</v>
      </c>
      <c r="D99" t="s">
        <v>1329</v>
      </c>
      <c r="E99" s="7">
        <v>1</v>
      </c>
      <c r="F99" s="7" t="s">
        <v>1699</v>
      </c>
      <c r="G99" s="7" t="s">
        <v>1700</v>
      </c>
    </row>
    <row r="100" spans="1:7" x14ac:dyDescent="0.2">
      <c r="B100" s="174"/>
      <c r="C100" t="s">
        <v>1319</v>
      </c>
      <c r="D100" t="s">
        <v>1329</v>
      </c>
      <c r="E100" s="7">
        <v>1</v>
      </c>
      <c r="F100" s="7" t="s">
        <v>1699</v>
      </c>
      <c r="G100" s="7" t="s">
        <v>1700</v>
      </c>
    </row>
    <row r="102" spans="1:7" ht="20" customHeight="1" x14ac:dyDescent="0.2">
      <c r="A102" s="98"/>
      <c r="B102" s="100" t="s">
        <v>1696</v>
      </c>
      <c r="C102" s="98" t="s">
        <v>1675</v>
      </c>
      <c r="D102" s="98" t="s">
        <v>695</v>
      </c>
      <c r="E102" s="100" t="s">
        <v>1697</v>
      </c>
      <c r="F102" s="100" t="s">
        <v>128</v>
      </c>
      <c r="G102" s="100" t="s">
        <v>1698</v>
      </c>
    </row>
    <row r="103" spans="1:7" x14ac:dyDescent="0.2">
      <c r="B103" s="174">
        <v>23</v>
      </c>
      <c r="C103" t="s">
        <v>1319</v>
      </c>
      <c r="D103" t="s">
        <v>1320</v>
      </c>
      <c r="E103" s="7">
        <v>1</v>
      </c>
      <c r="F103" s="7" t="s">
        <v>1699</v>
      </c>
      <c r="G103" s="7" t="s">
        <v>1700</v>
      </c>
    </row>
    <row r="104" spans="1:7" x14ac:dyDescent="0.2">
      <c r="B104" s="174"/>
      <c r="C104" t="s">
        <v>1319</v>
      </c>
      <c r="D104" t="s">
        <v>1320</v>
      </c>
      <c r="E104" s="7">
        <v>1</v>
      </c>
      <c r="F104" s="7" t="s">
        <v>1699</v>
      </c>
      <c r="G104" s="7" t="s">
        <v>1700</v>
      </c>
    </row>
    <row r="106" spans="1:7" ht="20" customHeight="1" x14ac:dyDescent="0.2">
      <c r="A106" s="98"/>
      <c r="B106" s="100" t="s">
        <v>1696</v>
      </c>
      <c r="C106" s="98" t="s">
        <v>1675</v>
      </c>
      <c r="D106" s="98" t="s">
        <v>695</v>
      </c>
      <c r="E106" s="100" t="s">
        <v>1697</v>
      </c>
      <c r="F106" s="100" t="s">
        <v>128</v>
      </c>
      <c r="G106" s="100" t="s">
        <v>1698</v>
      </c>
    </row>
    <row r="107" spans="1:7" x14ac:dyDescent="0.2">
      <c r="B107" s="174">
        <v>24</v>
      </c>
      <c r="C107" t="s">
        <v>1319</v>
      </c>
      <c r="D107" t="s">
        <v>1335</v>
      </c>
      <c r="E107" s="7">
        <v>1</v>
      </c>
      <c r="F107" s="7" t="s">
        <v>1699</v>
      </c>
      <c r="G107" s="7" t="s">
        <v>1700</v>
      </c>
    </row>
    <row r="108" spans="1:7" x14ac:dyDescent="0.2">
      <c r="B108" s="174"/>
      <c r="C108" t="s">
        <v>1319</v>
      </c>
      <c r="D108" t="s">
        <v>1335</v>
      </c>
      <c r="E108" s="7">
        <v>1</v>
      </c>
      <c r="F108" s="7" t="s">
        <v>1699</v>
      </c>
      <c r="G108" s="7" t="s">
        <v>1700</v>
      </c>
    </row>
    <row r="110" spans="1:7" ht="20" customHeight="1" x14ac:dyDescent="0.2">
      <c r="A110" s="98"/>
      <c r="B110" s="100" t="s">
        <v>1696</v>
      </c>
      <c r="C110" s="98" t="s">
        <v>1675</v>
      </c>
      <c r="D110" s="98" t="s">
        <v>695</v>
      </c>
      <c r="E110" s="100" t="s">
        <v>1697</v>
      </c>
      <c r="F110" s="100" t="s">
        <v>128</v>
      </c>
      <c r="G110" s="100" t="s">
        <v>1698</v>
      </c>
    </row>
    <row r="111" spans="1:7" x14ac:dyDescent="0.2">
      <c r="B111" s="174">
        <v>25</v>
      </c>
      <c r="C111" t="s">
        <v>1319</v>
      </c>
      <c r="D111" t="s">
        <v>1332</v>
      </c>
      <c r="E111" s="7">
        <v>1</v>
      </c>
      <c r="F111" s="7" t="s">
        <v>1699</v>
      </c>
      <c r="G111" s="7" t="s">
        <v>1700</v>
      </c>
    </row>
    <row r="112" spans="1:7" x14ac:dyDescent="0.2">
      <c r="B112" s="174"/>
      <c r="C112" t="s">
        <v>1319</v>
      </c>
      <c r="D112" t="s">
        <v>1332</v>
      </c>
      <c r="E112" s="7">
        <v>1</v>
      </c>
      <c r="F112" s="7" t="s">
        <v>1699</v>
      </c>
      <c r="G112" s="7" t="s">
        <v>1700</v>
      </c>
    </row>
    <row r="114" spans="1:7" ht="20" customHeight="1" x14ac:dyDescent="0.2">
      <c r="A114" s="98"/>
      <c r="B114" s="100" t="s">
        <v>1696</v>
      </c>
      <c r="C114" s="98" t="s">
        <v>1675</v>
      </c>
      <c r="D114" s="98" t="s">
        <v>695</v>
      </c>
      <c r="E114" s="100" t="s">
        <v>1697</v>
      </c>
      <c r="F114" s="100" t="s">
        <v>128</v>
      </c>
      <c r="G114" s="100" t="s">
        <v>1698</v>
      </c>
    </row>
    <row r="115" spans="1:7" x14ac:dyDescent="0.2">
      <c r="B115" s="174">
        <v>26</v>
      </c>
      <c r="C115" t="s">
        <v>1319</v>
      </c>
      <c r="D115" t="s">
        <v>1323</v>
      </c>
      <c r="E115" s="7">
        <v>1</v>
      </c>
      <c r="F115" s="7" t="s">
        <v>1699</v>
      </c>
      <c r="G115" s="7" t="s">
        <v>1700</v>
      </c>
    </row>
    <row r="116" spans="1:7" x14ac:dyDescent="0.2">
      <c r="B116" s="174"/>
      <c r="C116" t="s">
        <v>1319</v>
      </c>
      <c r="D116" t="s">
        <v>1323</v>
      </c>
      <c r="E116" s="7">
        <v>1</v>
      </c>
      <c r="F116" s="7" t="s">
        <v>1699</v>
      </c>
      <c r="G116" s="7" t="s">
        <v>1700</v>
      </c>
    </row>
    <row r="118" spans="1:7" ht="20" customHeight="1" x14ac:dyDescent="0.2">
      <c r="A118" s="98"/>
      <c r="B118" s="100" t="s">
        <v>1696</v>
      </c>
      <c r="C118" s="98" t="s">
        <v>1675</v>
      </c>
      <c r="D118" s="98" t="s">
        <v>695</v>
      </c>
      <c r="E118" s="100" t="s">
        <v>1697</v>
      </c>
      <c r="F118" s="100" t="s">
        <v>128</v>
      </c>
      <c r="G118" s="100" t="s">
        <v>1698</v>
      </c>
    </row>
    <row r="119" spans="1:7" x14ac:dyDescent="0.2">
      <c r="B119" s="174">
        <v>27</v>
      </c>
      <c r="C119" t="s">
        <v>1319</v>
      </c>
      <c r="D119" t="s">
        <v>1326</v>
      </c>
      <c r="E119" s="7">
        <v>1</v>
      </c>
      <c r="F119" s="7" t="s">
        <v>1699</v>
      </c>
      <c r="G119" s="7" t="s">
        <v>1700</v>
      </c>
    </row>
    <row r="120" spans="1:7" x14ac:dyDescent="0.2">
      <c r="B120" s="174"/>
      <c r="C120" t="s">
        <v>1319</v>
      </c>
      <c r="D120" t="s">
        <v>1326</v>
      </c>
      <c r="E120" s="7">
        <v>1</v>
      </c>
      <c r="F120" s="7" t="s">
        <v>1699</v>
      </c>
      <c r="G120" s="7" t="s">
        <v>1700</v>
      </c>
    </row>
    <row r="122" spans="1:7" ht="20" customHeight="1" x14ac:dyDescent="0.2">
      <c r="A122" s="98"/>
      <c r="B122" s="100" t="s">
        <v>1696</v>
      </c>
      <c r="C122" s="98" t="s">
        <v>1675</v>
      </c>
      <c r="D122" s="98" t="s">
        <v>695</v>
      </c>
      <c r="E122" s="100" t="s">
        <v>1697</v>
      </c>
      <c r="F122" s="100" t="s">
        <v>128</v>
      </c>
      <c r="G122" s="100" t="s">
        <v>1698</v>
      </c>
    </row>
    <row r="123" spans="1:7" x14ac:dyDescent="0.2">
      <c r="B123" s="174">
        <v>28</v>
      </c>
      <c r="C123" t="s">
        <v>1338</v>
      </c>
      <c r="D123" t="s">
        <v>1348</v>
      </c>
      <c r="E123" s="7">
        <v>1</v>
      </c>
      <c r="F123" s="7" t="s">
        <v>1699</v>
      </c>
      <c r="G123" s="7" t="s">
        <v>1700</v>
      </c>
    </row>
    <row r="124" spans="1:7" x14ac:dyDescent="0.2">
      <c r="B124" s="174"/>
      <c r="C124" t="s">
        <v>1338</v>
      </c>
      <c r="D124" t="s">
        <v>1348</v>
      </c>
      <c r="E124" s="7">
        <v>1</v>
      </c>
      <c r="F124" s="7" t="s">
        <v>1699</v>
      </c>
      <c r="G124" s="7" t="s">
        <v>1700</v>
      </c>
    </row>
    <row r="126" spans="1:7" ht="20" customHeight="1" x14ac:dyDescent="0.2">
      <c r="A126" s="98"/>
      <c r="B126" s="100" t="s">
        <v>1696</v>
      </c>
      <c r="C126" s="98" t="s">
        <v>1675</v>
      </c>
      <c r="D126" s="98" t="s">
        <v>695</v>
      </c>
      <c r="E126" s="100" t="s">
        <v>1697</v>
      </c>
      <c r="F126" s="100" t="s">
        <v>128</v>
      </c>
      <c r="G126" s="100" t="s">
        <v>1698</v>
      </c>
    </row>
    <row r="127" spans="1:7" x14ac:dyDescent="0.2">
      <c r="B127" s="174">
        <v>29</v>
      </c>
      <c r="C127" t="s">
        <v>1338</v>
      </c>
      <c r="D127" t="s">
        <v>1339</v>
      </c>
      <c r="E127" s="7">
        <v>1</v>
      </c>
      <c r="F127" s="7" t="s">
        <v>1699</v>
      </c>
      <c r="G127" s="7" t="s">
        <v>1700</v>
      </c>
    </row>
    <row r="128" spans="1:7" x14ac:dyDescent="0.2">
      <c r="B128" s="174"/>
      <c r="C128" t="s">
        <v>1338</v>
      </c>
      <c r="D128" t="s">
        <v>1339</v>
      </c>
      <c r="E128" s="7">
        <v>1</v>
      </c>
      <c r="F128" s="7" t="s">
        <v>1699</v>
      </c>
      <c r="G128" s="7" t="s">
        <v>1700</v>
      </c>
    </row>
    <row r="130" spans="1:7" ht="20" customHeight="1" x14ac:dyDescent="0.2">
      <c r="A130" s="98"/>
      <c r="B130" s="100" t="s">
        <v>1696</v>
      </c>
      <c r="C130" s="98" t="s">
        <v>1675</v>
      </c>
      <c r="D130" s="98" t="s">
        <v>695</v>
      </c>
      <c r="E130" s="100" t="s">
        <v>1697</v>
      </c>
      <c r="F130" s="100" t="s">
        <v>128</v>
      </c>
      <c r="G130" s="100" t="s">
        <v>1698</v>
      </c>
    </row>
    <row r="131" spans="1:7" x14ac:dyDescent="0.2">
      <c r="B131" s="174">
        <v>30</v>
      </c>
      <c r="C131" t="s">
        <v>1338</v>
      </c>
      <c r="D131" t="s">
        <v>1342</v>
      </c>
      <c r="E131" s="7">
        <v>1</v>
      </c>
      <c r="F131" s="7" t="s">
        <v>1699</v>
      </c>
      <c r="G131" s="7" t="s">
        <v>1700</v>
      </c>
    </row>
    <row r="132" spans="1:7" x14ac:dyDescent="0.2">
      <c r="B132" s="174"/>
      <c r="C132" t="s">
        <v>1338</v>
      </c>
      <c r="D132" t="s">
        <v>1342</v>
      </c>
      <c r="E132" s="7">
        <v>1</v>
      </c>
      <c r="F132" s="7" t="s">
        <v>1699</v>
      </c>
      <c r="G132" s="7" t="s">
        <v>1700</v>
      </c>
    </row>
    <row r="134" spans="1:7" ht="20" customHeight="1" x14ac:dyDescent="0.2">
      <c r="A134" s="98"/>
      <c r="B134" s="100" t="s">
        <v>1696</v>
      </c>
      <c r="C134" s="98" t="s">
        <v>1675</v>
      </c>
      <c r="D134" s="98" t="s">
        <v>695</v>
      </c>
      <c r="E134" s="100" t="s">
        <v>1697</v>
      </c>
      <c r="F134" s="100" t="s">
        <v>128</v>
      </c>
      <c r="G134" s="100" t="s">
        <v>1698</v>
      </c>
    </row>
    <row r="135" spans="1:7" x14ac:dyDescent="0.2">
      <c r="B135" s="174">
        <v>31</v>
      </c>
      <c r="C135" t="s">
        <v>1338</v>
      </c>
      <c r="D135" t="s">
        <v>1345</v>
      </c>
      <c r="E135" s="7">
        <v>1</v>
      </c>
      <c r="F135" s="7" t="s">
        <v>1699</v>
      </c>
      <c r="G135" s="7" t="s">
        <v>1700</v>
      </c>
    </row>
    <row r="136" spans="1:7" x14ac:dyDescent="0.2">
      <c r="B136" s="174"/>
      <c r="C136" t="s">
        <v>1338</v>
      </c>
      <c r="D136" t="s">
        <v>1345</v>
      </c>
      <c r="E136" s="7">
        <v>1</v>
      </c>
      <c r="F136" s="7" t="s">
        <v>1699</v>
      </c>
      <c r="G136" s="7" t="s">
        <v>1700</v>
      </c>
    </row>
    <row r="138" spans="1:7" ht="20" customHeight="1" x14ac:dyDescent="0.2">
      <c r="A138" s="98"/>
      <c r="B138" s="100" t="s">
        <v>1696</v>
      </c>
      <c r="C138" s="98" t="s">
        <v>1675</v>
      </c>
      <c r="D138" s="98" t="s">
        <v>695</v>
      </c>
      <c r="E138" s="100" t="s">
        <v>1697</v>
      </c>
      <c r="F138" s="100" t="s">
        <v>128</v>
      </c>
      <c r="G138" s="100" t="s">
        <v>1698</v>
      </c>
    </row>
    <row r="139" spans="1:7" x14ac:dyDescent="0.2">
      <c r="B139" s="174">
        <v>32</v>
      </c>
      <c r="C139" t="s">
        <v>1338</v>
      </c>
      <c r="D139" t="s">
        <v>1354</v>
      </c>
      <c r="E139" s="7">
        <v>1</v>
      </c>
      <c r="F139" s="7" t="s">
        <v>1699</v>
      </c>
      <c r="G139" s="7" t="s">
        <v>1700</v>
      </c>
    </row>
    <row r="140" spans="1:7" x14ac:dyDescent="0.2">
      <c r="B140" s="174"/>
      <c r="C140" t="s">
        <v>1338</v>
      </c>
      <c r="D140" t="s">
        <v>1354</v>
      </c>
      <c r="E140" s="7">
        <v>1</v>
      </c>
      <c r="F140" s="7" t="s">
        <v>1699</v>
      </c>
      <c r="G140" s="7" t="s">
        <v>1700</v>
      </c>
    </row>
    <row r="142" spans="1:7" ht="20" customHeight="1" x14ac:dyDescent="0.2">
      <c r="A142" s="98"/>
      <c r="B142" s="100" t="s">
        <v>1696</v>
      </c>
      <c r="C142" s="98" t="s">
        <v>1675</v>
      </c>
      <c r="D142" s="98" t="s">
        <v>695</v>
      </c>
      <c r="E142" s="100" t="s">
        <v>1697</v>
      </c>
      <c r="F142" s="100" t="s">
        <v>128</v>
      </c>
      <c r="G142" s="100" t="s">
        <v>1698</v>
      </c>
    </row>
    <row r="143" spans="1:7" x14ac:dyDescent="0.2">
      <c r="B143" s="174">
        <v>33</v>
      </c>
      <c r="C143" t="s">
        <v>1338</v>
      </c>
      <c r="D143" t="s">
        <v>1351</v>
      </c>
      <c r="E143" s="7">
        <v>1</v>
      </c>
      <c r="F143" s="7" t="s">
        <v>1699</v>
      </c>
      <c r="G143" s="7" t="s">
        <v>1700</v>
      </c>
    </row>
    <row r="144" spans="1:7" x14ac:dyDescent="0.2">
      <c r="B144" s="174"/>
      <c r="C144" t="s">
        <v>1338</v>
      </c>
      <c r="D144" t="s">
        <v>1351</v>
      </c>
      <c r="E144" s="7">
        <v>1</v>
      </c>
      <c r="F144" s="7" t="s">
        <v>1699</v>
      </c>
      <c r="G144" s="7" t="s">
        <v>1700</v>
      </c>
    </row>
    <row r="146" spans="1:7" ht="20" customHeight="1" x14ac:dyDescent="0.2">
      <c r="A146" s="98"/>
      <c r="B146" s="100" t="s">
        <v>1696</v>
      </c>
      <c r="C146" s="98" t="s">
        <v>1675</v>
      </c>
      <c r="D146" s="98" t="s">
        <v>695</v>
      </c>
      <c r="E146" s="100" t="s">
        <v>1697</v>
      </c>
      <c r="F146" s="100" t="s">
        <v>128</v>
      </c>
      <c r="G146" s="100" t="s">
        <v>1698</v>
      </c>
    </row>
    <row r="147" spans="1:7" x14ac:dyDescent="0.2">
      <c r="B147" s="174">
        <v>34</v>
      </c>
      <c r="C147" t="s">
        <v>1500</v>
      </c>
      <c r="D147" t="s">
        <v>1503</v>
      </c>
      <c r="E147" s="7">
        <v>1</v>
      </c>
      <c r="F147" s="7" t="s">
        <v>1699</v>
      </c>
      <c r="G147" s="7" t="s">
        <v>1700</v>
      </c>
    </row>
    <row r="148" spans="1:7" x14ac:dyDescent="0.2">
      <c r="B148" s="174"/>
      <c r="C148" t="s">
        <v>1500</v>
      </c>
      <c r="D148" t="s">
        <v>1503</v>
      </c>
      <c r="E148" s="7">
        <v>1</v>
      </c>
      <c r="F148" s="7" t="s">
        <v>1699</v>
      </c>
      <c r="G148" s="7" t="s">
        <v>1700</v>
      </c>
    </row>
  </sheetData>
  <sheetProtection formatCells="0" formatColumns="0" formatRows="0" insertColumns="0" insertRows="0" insertHyperlinks="0" deleteColumns="0" deleteRows="0" sort="0" autoFilter="0" pivotTables="0"/>
  <mergeCells count="41">
    <mergeCell ref="A1:C1"/>
    <mergeCell ref="D1:G1"/>
    <mergeCell ref="A2:A4"/>
    <mergeCell ref="A6:G6"/>
    <mergeCell ref="B8:B9"/>
    <mergeCell ref="B12:B13"/>
    <mergeCell ref="B16:B19"/>
    <mergeCell ref="B22:B23"/>
    <mergeCell ref="B26:B28"/>
    <mergeCell ref="B31:B33"/>
    <mergeCell ref="B36:B37"/>
    <mergeCell ref="B40:B42"/>
    <mergeCell ref="B45:B47"/>
    <mergeCell ref="B50:B51"/>
    <mergeCell ref="B54:B55"/>
    <mergeCell ref="B58:B59"/>
    <mergeCell ref="B62:B63"/>
    <mergeCell ref="B66:B68"/>
    <mergeCell ref="B71:B72"/>
    <mergeCell ref="B75:B76"/>
    <mergeCell ref="B79:B80"/>
    <mergeCell ref="B83:B84"/>
    <mergeCell ref="B87:B88"/>
    <mergeCell ref="B91:B92"/>
    <mergeCell ref="B95:B96"/>
    <mergeCell ref="B139:B140"/>
    <mergeCell ref="B143:B144"/>
    <mergeCell ref="B147:B148"/>
    <mergeCell ref="B2:C2"/>
    <mergeCell ref="B3:C3"/>
    <mergeCell ref="B4:C4"/>
    <mergeCell ref="B119:B120"/>
    <mergeCell ref="B123:B124"/>
    <mergeCell ref="B127:B128"/>
    <mergeCell ref="B131:B132"/>
    <mergeCell ref="B135:B136"/>
    <mergeCell ref="B99:B100"/>
    <mergeCell ref="B103:B104"/>
    <mergeCell ref="B107:B108"/>
    <mergeCell ref="B111:B112"/>
    <mergeCell ref="B115:B116"/>
  </mergeCells>
  <hyperlinks>
    <hyperlink ref="B2" location="'Table of Contents'!A1" display="TABLE OF CONTENTS" xr:uid="{00000000-0004-0000-0800-000000000000}"/>
    <hyperlink ref="B3" location="'Deployment Per Database'!A1" display="DEPLOYMENT PER DATABASE" xr:uid="{00000000-0004-0000-0800-000001000000}"/>
    <hyperlink ref="B4" location="'Compliance Estimation'!A1" display="COMPLIANCE ESTIMATION" xr:uid="{00000000-0004-0000-0800-000002000000}"/>
  </hyperlinks>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30</vt:i4>
      </vt:variant>
      <vt:variant>
        <vt:lpstr>Named Ranges</vt:lpstr>
      </vt:variant>
      <vt:variant>
        <vt:i4>12</vt:i4>
      </vt:variant>
    </vt:vector>
  </HeadingPairs>
  <TitlesOfParts>
    <vt:vector size="42" baseType="lpstr">
      <vt:lpstr>Home</vt:lpstr>
      <vt:lpstr>Table of Contents</vt:lpstr>
      <vt:lpstr>Financial Summary</vt:lpstr>
      <vt:lpstr>Compliance Estimation</vt:lpstr>
      <vt:lpstr>Options &amp; Packs Summary</vt:lpstr>
      <vt:lpstr>Deployment per Database</vt:lpstr>
      <vt:lpstr>Deployment per Host</vt:lpstr>
      <vt:lpstr>Data Guard &amp; RAC</vt:lpstr>
      <vt:lpstr>RAC</vt:lpstr>
      <vt:lpstr>Partitioning</vt:lpstr>
      <vt:lpstr>Advanced Compression</vt:lpstr>
      <vt:lpstr>Advanced Security</vt:lpstr>
      <vt:lpstr>Feature Usage Statistics</vt:lpstr>
      <vt:lpstr>Historical Usage</vt:lpstr>
      <vt:lpstr>Activated Management Packs</vt:lpstr>
      <vt:lpstr>DB Control</vt:lpstr>
      <vt:lpstr>OEM</vt:lpstr>
      <vt:lpstr>Management Packs Usage</vt:lpstr>
      <vt:lpstr>Tuning Pack Tools Usage</vt:lpstr>
      <vt:lpstr>Standby Details</vt:lpstr>
      <vt:lpstr>Baremetal Servers</vt:lpstr>
      <vt:lpstr>Solaris Structure</vt:lpstr>
      <vt:lpstr>LPAR Structure</vt:lpstr>
      <vt:lpstr>Oracle VM Structure</vt:lpstr>
      <vt:lpstr>Oracle VM Migration Log</vt:lpstr>
      <vt:lpstr>VMware Structure</vt:lpstr>
      <vt:lpstr>DRS and Affinity Rules</vt:lpstr>
      <vt:lpstr>Reasons Detailed Information</vt:lpstr>
      <vt:lpstr>Analyzed Data Warnings</vt:lpstr>
      <vt:lpstr>Outputs Processing Details</vt:lpstr>
      <vt:lpstr>_0bd28164131de220aecb4625f7572a56</vt:lpstr>
      <vt:lpstr>_0fad9128ce095bdb9521333095219f2c</vt:lpstr>
      <vt:lpstr>_1a79c8428392d3945d8cfbc601dc7286</vt:lpstr>
      <vt:lpstr>_350acfa7d2b666fcf2c762acdf0f1270</vt:lpstr>
      <vt:lpstr>_4789b8006abf89603216c8de8f977f1f</vt:lpstr>
      <vt:lpstr>_4cfff002e5b06c942c6275887ef60c37</vt:lpstr>
      <vt:lpstr>_5f24cab0e3aedb405d70d33c0684294c</vt:lpstr>
      <vt:lpstr>_63d6b349fb1ed0f6fe37307add463fa1</vt:lpstr>
      <vt:lpstr>_9b4d2dc0abc1ad32bfdbed3bc2638bb6</vt:lpstr>
      <vt:lpstr>_c337271d45aee790a72cb9516d747f89</vt:lpstr>
      <vt:lpstr>_da844cd64527ab51090258ddeba14c0f</vt:lpstr>
      <vt:lpstr>_e835ea11d575c6f21c28f83153720968</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 file</dc:title>
  <dc:subject>Report file</dc:subject>
  <dc:creator>LicenseAudit.com Analyze Tool</dc:creator>
  <cp:keywords/>
  <dc:description>Report file</dc:description>
  <cp:lastModifiedBy>Пользователь Microsoft Office</cp:lastModifiedBy>
  <dcterms:created xsi:type="dcterms:W3CDTF">2022-04-15T08:29:45Z</dcterms:created>
  <dcterms:modified xsi:type="dcterms:W3CDTF">2022-04-15T09:04:00Z</dcterms:modified>
  <cp:category/>
</cp:coreProperties>
</file>